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rreouss-my.sharepoint.com/personal/juan_echeverria_uss_cl/Documents/Juan Echeverría/Dirección de Evaluación/Estudios de Opinión/PEDIATRIA/Resultados/"/>
    </mc:Choice>
  </mc:AlternateContent>
  <xr:revisionPtr revIDLastSave="2" documentId="8_{C7B52776-8750-4068-9B42-2096761FE568}" xr6:coauthVersionLast="47" xr6:coauthVersionMax="47" xr10:uidLastSave="{452F0EEE-D211-4A26-80F5-29EA781DA382}"/>
  <bookViews>
    <workbookView xWindow="-120" yWindow="-120" windowWidth="24240" windowHeight="13140" activeTab="5" xr2:uid="{00000000-000D-0000-FFFF-FFFF00000000}"/>
  </bookViews>
  <sheets>
    <sheet name="Base" sheetId="3" r:id="rId1"/>
    <sheet name="AlphaCronb" sheetId="10" r:id="rId2"/>
    <sheet name="Caracterización" sheetId="11" r:id="rId3"/>
    <sheet name="Resultados" sheetId="12" r:id="rId4"/>
    <sheet name="Desempeños" sheetId="13" r:id="rId5"/>
    <sheet name="Ranking" sheetId="14" r:id="rId6"/>
  </sheets>
  <definedNames>
    <definedName name="_xlnm._FilterDatabase" localSheetId="5" hidden="1">Ranking!$A$1:$E$32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4" i="11" l="1"/>
  <c r="B93" i="11"/>
  <c r="B92" i="11"/>
  <c r="B91" i="11"/>
  <c r="B87" i="11"/>
  <c r="B86" i="11"/>
  <c r="B85" i="11"/>
  <c r="B81" i="11"/>
  <c r="B80" i="11"/>
  <c r="B79" i="11"/>
  <c r="B78" i="11"/>
  <c r="B77" i="11"/>
  <c r="B56" i="11"/>
  <c r="B55" i="11"/>
  <c r="B54" i="11"/>
  <c r="B53" i="11"/>
  <c r="B35" i="11"/>
  <c r="B34" i="11"/>
  <c r="B28" i="11"/>
  <c r="B27" i="11"/>
  <c r="B22" i="11"/>
  <c r="B21" i="11"/>
  <c r="D3" i="14"/>
  <c r="E3" i="14"/>
  <c r="D4" i="14"/>
  <c r="E4" i="14"/>
  <c r="D5" i="14"/>
  <c r="E5" i="14"/>
  <c r="D6" i="14"/>
  <c r="E6" i="14"/>
  <c r="D7" i="14"/>
  <c r="E7" i="14"/>
  <c r="D8" i="14"/>
  <c r="E8" i="14"/>
  <c r="D9" i="14"/>
  <c r="E9" i="14"/>
  <c r="D10" i="14"/>
  <c r="E10" i="14"/>
  <c r="D11" i="14"/>
  <c r="E11" i="14"/>
  <c r="D12" i="14"/>
  <c r="E12" i="14"/>
  <c r="D13" i="14"/>
  <c r="E13" i="14"/>
  <c r="D14" i="14"/>
  <c r="E14" i="14"/>
  <c r="D15" i="14"/>
  <c r="E15" i="14"/>
  <c r="D16" i="14"/>
  <c r="E16" i="14"/>
  <c r="D17" i="14"/>
  <c r="E17" i="14"/>
  <c r="D18" i="14"/>
  <c r="E18" i="14"/>
  <c r="D19" i="14"/>
  <c r="E19" i="14"/>
  <c r="D20" i="14"/>
  <c r="E20" i="14"/>
  <c r="D21" i="14"/>
  <c r="E21" i="14"/>
  <c r="D22" i="14"/>
  <c r="E22" i="14"/>
  <c r="D23" i="14"/>
  <c r="E23" i="14"/>
  <c r="D24" i="14"/>
  <c r="E24" i="14"/>
  <c r="D25" i="14"/>
  <c r="E25" i="14"/>
  <c r="D26" i="14"/>
  <c r="E26" i="14"/>
  <c r="D27" i="14"/>
  <c r="E27" i="14"/>
  <c r="D28" i="14"/>
  <c r="E28" i="14"/>
  <c r="D29" i="14"/>
  <c r="E29" i="14"/>
  <c r="D30" i="14"/>
  <c r="E30" i="14"/>
  <c r="D31" i="14"/>
  <c r="E31" i="14"/>
  <c r="D32" i="14"/>
  <c r="E32" i="14"/>
  <c r="E2" i="14"/>
  <c r="D2" i="14"/>
  <c r="C32" i="14"/>
  <c r="C29" i="14"/>
  <c r="C30" i="14"/>
  <c r="C19" i="14"/>
  <c r="C20" i="14"/>
  <c r="C3" i="14"/>
  <c r="C22" i="14"/>
  <c r="C23" i="14"/>
  <c r="C24" i="14"/>
  <c r="C6" i="14"/>
  <c r="C21" i="14"/>
  <c r="C11" i="14"/>
  <c r="C4" i="14"/>
  <c r="C2" i="14"/>
  <c r="C12" i="14"/>
  <c r="C7" i="14"/>
  <c r="C5" i="14"/>
  <c r="C13" i="14"/>
  <c r="C25" i="14"/>
  <c r="C26" i="14"/>
  <c r="C27" i="14"/>
  <c r="C14" i="14"/>
  <c r="C28" i="14"/>
  <c r="C15" i="14"/>
  <c r="C16" i="14"/>
  <c r="C17" i="14"/>
  <c r="C8" i="14"/>
  <c r="C18" i="14"/>
  <c r="C9" i="14"/>
  <c r="C31" i="14"/>
  <c r="C10" i="14"/>
  <c r="C54" i="12"/>
  <c r="D54" i="12"/>
  <c r="E54" i="12"/>
  <c r="F54" i="12"/>
  <c r="B54" i="12"/>
  <c r="C48" i="12"/>
  <c r="D48" i="12"/>
  <c r="E48" i="12"/>
  <c r="F48" i="12"/>
  <c r="C49" i="12"/>
  <c r="D49" i="12"/>
  <c r="E49" i="12"/>
  <c r="F49" i="12"/>
  <c r="C50" i="12"/>
  <c r="D50" i="12"/>
  <c r="E50" i="12"/>
  <c r="F50" i="12"/>
  <c r="B50" i="12"/>
  <c r="B49" i="12"/>
  <c r="B48" i="12"/>
  <c r="C42" i="12"/>
  <c r="D42" i="12"/>
  <c r="E42" i="12"/>
  <c r="F42" i="12"/>
  <c r="G42" i="12"/>
  <c r="C43" i="12"/>
  <c r="D43" i="12"/>
  <c r="E43" i="12"/>
  <c r="F43" i="12"/>
  <c r="G43" i="12"/>
  <c r="C44" i="12"/>
  <c r="D44" i="12"/>
  <c r="E44" i="12"/>
  <c r="F44" i="12"/>
  <c r="G44" i="12"/>
  <c r="B44" i="12"/>
  <c r="B43" i="12"/>
  <c r="B42" i="12"/>
  <c r="C35" i="12"/>
  <c r="D35" i="12"/>
  <c r="E35" i="12"/>
  <c r="F35" i="12"/>
  <c r="C36" i="12"/>
  <c r="D36" i="12"/>
  <c r="E36" i="12"/>
  <c r="F36" i="12"/>
  <c r="C37" i="12"/>
  <c r="D37" i="12"/>
  <c r="E37" i="12"/>
  <c r="F37" i="12"/>
  <c r="C38" i="12"/>
  <c r="D38" i="12"/>
  <c r="E38" i="12"/>
  <c r="F38" i="12"/>
  <c r="B38" i="12"/>
  <c r="B37" i="12"/>
  <c r="B36" i="12"/>
  <c r="B35" i="12"/>
  <c r="C27" i="12"/>
  <c r="D27" i="12"/>
  <c r="E27" i="12"/>
  <c r="F27" i="12"/>
  <c r="C28" i="12"/>
  <c r="D28" i="12"/>
  <c r="E28" i="12"/>
  <c r="F28" i="12"/>
  <c r="C29" i="12"/>
  <c r="D29" i="12"/>
  <c r="E29" i="12"/>
  <c r="F29" i="12"/>
  <c r="C30" i="12"/>
  <c r="D30" i="12"/>
  <c r="E30" i="12"/>
  <c r="F30" i="12"/>
  <c r="C31" i="12"/>
  <c r="D31" i="12"/>
  <c r="E31" i="12"/>
  <c r="F31" i="12"/>
  <c r="B31" i="12"/>
  <c r="B30" i="12"/>
  <c r="B29" i="12"/>
  <c r="B28" i="12"/>
  <c r="B27" i="12"/>
  <c r="C3" i="13"/>
  <c r="D3" i="13"/>
  <c r="E3" i="13"/>
  <c r="F3" i="13"/>
  <c r="G3" i="13"/>
  <c r="H3" i="13"/>
  <c r="C4" i="13"/>
  <c r="D4" i="13"/>
  <c r="E4" i="13"/>
  <c r="F4" i="13"/>
  <c r="G4" i="13"/>
  <c r="H4" i="13"/>
  <c r="C5" i="13"/>
  <c r="D5" i="13"/>
  <c r="E5" i="13"/>
  <c r="F5" i="13"/>
  <c r="G5" i="13"/>
  <c r="H5" i="13"/>
  <c r="C6" i="13"/>
  <c r="D6" i="13"/>
  <c r="E6" i="13"/>
  <c r="F6" i="13"/>
  <c r="G6" i="13"/>
  <c r="H6" i="13"/>
  <c r="C7" i="13"/>
  <c r="D7" i="13"/>
  <c r="E7" i="13"/>
  <c r="F7" i="13"/>
  <c r="G7" i="13"/>
  <c r="H7" i="13"/>
  <c r="C8" i="13"/>
  <c r="D8" i="13"/>
  <c r="E8" i="13"/>
  <c r="F8" i="13"/>
  <c r="G8" i="13"/>
  <c r="H8" i="13"/>
  <c r="C9" i="13"/>
  <c r="D9" i="13"/>
  <c r="E9" i="13"/>
  <c r="F9" i="13"/>
  <c r="G9" i="13"/>
  <c r="H9" i="13"/>
  <c r="C10" i="13"/>
  <c r="D10" i="13"/>
  <c r="E10" i="13"/>
  <c r="F10" i="13"/>
  <c r="G10" i="13"/>
  <c r="H10" i="13"/>
  <c r="I10" i="13" s="1"/>
  <c r="C11" i="13"/>
  <c r="D11" i="13"/>
  <c r="E11" i="13"/>
  <c r="F11" i="13"/>
  <c r="G11" i="13"/>
  <c r="H11" i="13"/>
  <c r="C12" i="13"/>
  <c r="D12" i="13"/>
  <c r="E12" i="13"/>
  <c r="F12" i="13"/>
  <c r="G12" i="13"/>
  <c r="H12" i="13"/>
  <c r="C13" i="13"/>
  <c r="D13" i="13"/>
  <c r="E13" i="13"/>
  <c r="F13" i="13"/>
  <c r="G13" i="13"/>
  <c r="H13" i="13"/>
  <c r="C14" i="13"/>
  <c r="D14" i="13"/>
  <c r="E14" i="13"/>
  <c r="F14" i="13"/>
  <c r="G14" i="13"/>
  <c r="H14" i="13"/>
  <c r="C15" i="13"/>
  <c r="D15" i="13"/>
  <c r="E15" i="13"/>
  <c r="F15" i="13"/>
  <c r="G15" i="13"/>
  <c r="H15" i="13"/>
  <c r="C16" i="13"/>
  <c r="D16" i="13"/>
  <c r="E16" i="13"/>
  <c r="F16" i="13"/>
  <c r="G16" i="13"/>
  <c r="H16" i="13"/>
  <c r="C17" i="13"/>
  <c r="D17" i="13"/>
  <c r="E17" i="13"/>
  <c r="F17" i="13"/>
  <c r="G17" i="13"/>
  <c r="H17" i="13"/>
  <c r="C18" i="13"/>
  <c r="D18" i="13"/>
  <c r="E18" i="13"/>
  <c r="F18" i="13"/>
  <c r="G18" i="13"/>
  <c r="H18" i="13"/>
  <c r="C19" i="13"/>
  <c r="D19" i="13"/>
  <c r="E19" i="13"/>
  <c r="F19" i="13"/>
  <c r="G19" i="13"/>
  <c r="H19" i="13"/>
  <c r="B19" i="13"/>
  <c r="B18" i="13"/>
  <c r="B17" i="13"/>
  <c r="B16" i="13"/>
  <c r="B15" i="13"/>
  <c r="I15" i="13" s="1"/>
  <c r="K15" i="13" s="1"/>
  <c r="B3" i="13"/>
  <c r="I3" i="13"/>
  <c r="C9" i="12"/>
  <c r="D9" i="12"/>
  <c r="E9" i="12"/>
  <c r="F9" i="12"/>
  <c r="C10" i="12"/>
  <c r="D10" i="12"/>
  <c r="E10" i="12"/>
  <c r="F10" i="12"/>
  <c r="C11" i="12"/>
  <c r="D11" i="12"/>
  <c r="E11" i="12"/>
  <c r="F11" i="12"/>
  <c r="C12" i="12"/>
  <c r="D12" i="12"/>
  <c r="E12" i="12"/>
  <c r="F12" i="12"/>
  <c r="C13" i="12"/>
  <c r="D13" i="12"/>
  <c r="E13" i="12"/>
  <c r="F13" i="12"/>
  <c r="C14" i="12"/>
  <c r="D14" i="12"/>
  <c r="E14" i="12"/>
  <c r="F14" i="12"/>
  <c r="C15" i="12"/>
  <c r="D15" i="12"/>
  <c r="E15" i="12"/>
  <c r="F15" i="12"/>
  <c r="C16" i="12"/>
  <c r="D16" i="12"/>
  <c r="E16" i="12"/>
  <c r="F16" i="12"/>
  <c r="C17" i="12"/>
  <c r="D17" i="12"/>
  <c r="E17" i="12"/>
  <c r="F17" i="12"/>
  <c r="C3" i="12"/>
  <c r="D3" i="12"/>
  <c r="E3" i="12"/>
  <c r="F3" i="12"/>
  <c r="C4" i="12"/>
  <c r="D4" i="12"/>
  <c r="E4" i="12"/>
  <c r="F4" i="12"/>
  <c r="C5" i="12"/>
  <c r="H5" i="12" s="1"/>
  <c r="D5" i="12"/>
  <c r="E5" i="12"/>
  <c r="F5" i="12"/>
  <c r="B3" i="12"/>
  <c r="AG4" i="10"/>
  <c r="AG5" i="10"/>
  <c r="AG6" i="10"/>
  <c r="AG7" i="10"/>
  <c r="AG8" i="10"/>
  <c r="AG9" i="10"/>
  <c r="AG10" i="10"/>
  <c r="AG11" i="10"/>
  <c r="AG12" i="10"/>
  <c r="AG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AC14" i="10"/>
  <c r="AD14" i="10"/>
  <c r="AE14" i="10"/>
  <c r="AF14" i="10"/>
  <c r="B3" i="11"/>
  <c r="B4" i="11" s="1"/>
  <c r="B14" i="13"/>
  <c r="B13" i="13"/>
  <c r="B12" i="13"/>
  <c r="I11" i="13"/>
  <c r="N11" i="13" s="1"/>
  <c r="B11" i="13"/>
  <c r="B10" i="13"/>
  <c r="B9" i="13"/>
  <c r="B8" i="13"/>
  <c r="B7" i="13"/>
  <c r="B6" i="13"/>
  <c r="B5" i="13"/>
  <c r="B4" i="13"/>
  <c r="F23" i="12"/>
  <c r="E23" i="12"/>
  <c r="H23" i="12" s="1"/>
  <c r="M23" i="12" s="1"/>
  <c r="U23" i="12" s="1"/>
  <c r="D23" i="12"/>
  <c r="C23" i="12"/>
  <c r="B23" i="12"/>
  <c r="F22" i="12"/>
  <c r="E22" i="12"/>
  <c r="D22" i="12"/>
  <c r="C22" i="12"/>
  <c r="B22" i="12"/>
  <c r="F21" i="12"/>
  <c r="E21" i="12"/>
  <c r="D21" i="12"/>
  <c r="C21" i="12"/>
  <c r="B21" i="12"/>
  <c r="B17" i="12"/>
  <c r="B16" i="12"/>
  <c r="B15" i="12"/>
  <c r="H15" i="12" s="1"/>
  <c r="O15" i="12" s="1"/>
  <c r="B14" i="12"/>
  <c r="B13" i="12"/>
  <c r="B12" i="12"/>
  <c r="B11" i="12"/>
  <c r="H11" i="12" s="1"/>
  <c r="N11" i="12" s="1"/>
  <c r="B10" i="12"/>
  <c r="B9" i="12"/>
  <c r="B5" i="12"/>
  <c r="B4" i="12"/>
  <c r="I7" i="13"/>
  <c r="B17" i="11"/>
  <c r="D18" i="10"/>
  <c r="B14" i="10"/>
  <c r="AG3" i="10"/>
  <c r="B57" i="11" l="1"/>
  <c r="C53" i="11" s="1"/>
  <c r="B36" i="11"/>
  <c r="C34" i="11" s="1"/>
  <c r="B29" i="11"/>
  <c r="C28" i="11" s="1"/>
  <c r="B23" i="11"/>
  <c r="C22" i="11" s="1"/>
  <c r="H54" i="12"/>
  <c r="N54" i="12" s="1"/>
  <c r="V54" i="12" s="1"/>
  <c r="M54" i="12"/>
  <c r="U54" i="12" s="1"/>
  <c r="O54" i="12"/>
  <c r="N23" i="12"/>
  <c r="H22" i="12"/>
  <c r="H4" i="12"/>
  <c r="O4" i="12" s="1"/>
  <c r="H16" i="12"/>
  <c r="L16" i="12" s="1"/>
  <c r="H12" i="12"/>
  <c r="N12" i="12" s="1"/>
  <c r="M4" i="12"/>
  <c r="U4" i="12" s="1"/>
  <c r="H49" i="12"/>
  <c r="H48" i="12"/>
  <c r="K48" i="12" s="1"/>
  <c r="H44" i="12"/>
  <c r="O44" i="12" s="1"/>
  <c r="H43" i="12"/>
  <c r="P43" i="12" s="1"/>
  <c r="H36" i="12"/>
  <c r="H37" i="12"/>
  <c r="N37" i="12" s="1"/>
  <c r="O36" i="12"/>
  <c r="M36" i="12"/>
  <c r="U36" i="12" s="1"/>
  <c r="H29" i="12"/>
  <c r="O29" i="12" s="1"/>
  <c r="H28" i="12"/>
  <c r="M28" i="12" s="1"/>
  <c r="U28" i="12" s="1"/>
  <c r="H30" i="12"/>
  <c r="O30" i="12" s="1"/>
  <c r="K10" i="13"/>
  <c r="L10" i="13"/>
  <c r="N10" i="13"/>
  <c r="Q10" i="13"/>
  <c r="I19" i="13"/>
  <c r="K19" i="13" s="1"/>
  <c r="I18" i="13"/>
  <c r="M18" i="13" s="1"/>
  <c r="N19" i="13"/>
  <c r="L19" i="13"/>
  <c r="P19" i="13"/>
  <c r="Q19" i="13"/>
  <c r="M19" i="13"/>
  <c r="O18" i="13"/>
  <c r="P18" i="13"/>
  <c r="Q18" i="13"/>
  <c r="O19" i="13"/>
  <c r="N18" i="13"/>
  <c r="I16" i="13"/>
  <c r="K16" i="13" s="1"/>
  <c r="Q15" i="13"/>
  <c r="K18" i="13"/>
  <c r="I17" i="13"/>
  <c r="L17" i="13" s="1"/>
  <c r="P15" i="13"/>
  <c r="O15" i="13"/>
  <c r="N15" i="13"/>
  <c r="M15" i="13"/>
  <c r="L15" i="13"/>
  <c r="K3" i="13"/>
  <c r="L3" i="13"/>
  <c r="M3" i="13"/>
  <c r="N3" i="13"/>
  <c r="O3" i="13"/>
  <c r="P3" i="13"/>
  <c r="Q3" i="13"/>
  <c r="M11" i="12"/>
  <c r="U11" i="12" s="1"/>
  <c r="D19" i="10"/>
  <c r="D20" i="10"/>
  <c r="M10" i="13"/>
  <c r="O10" i="13"/>
  <c r="P10" i="13"/>
  <c r="O22" i="12"/>
  <c r="M22" i="12"/>
  <c r="U22" i="12" s="1"/>
  <c r="L22" i="12"/>
  <c r="K22" i="12"/>
  <c r="L37" i="12"/>
  <c r="H14" i="12"/>
  <c r="O14" i="12" s="1"/>
  <c r="M37" i="12"/>
  <c r="U37" i="12" s="1"/>
  <c r="L54" i="12"/>
  <c r="K11" i="12"/>
  <c r="K36" i="12"/>
  <c r="P44" i="12"/>
  <c r="L11" i="12"/>
  <c r="T11" i="12" s="1"/>
  <c r="L36" i="12"/>
  <c r="O11" i="13"/>
  <c r="M7" i="13"/>
  <c r="P11" i="13"/>
  <c r="L7" i="13"/>
  <c r="N7" i="13"/>
  <c r="Q11" i="13"/>
  <c r="O7" i="13"/>
  <c r="Q9" i="13"/>
  <c r="P7" i="13"/>
  <c r="O5" i="13"/>
  <c r="Q7" i="13"/>
  <c r="L11" i="13"/>
  <c r="L9" i="13"/>
  <c r="M11" i="13"/>
  <c r="K11" i="13"/>
  <c r="I6" i="13"/>
  <c r="P6" i="13" s="1"/>
  <c r="K7" i="13"/>
  <c r="I14" i="13"/>
  <c r="K14" i="13" s="1"/>
  <c r="I5" i="13"/>
  <c r="K5" i="13" s="1"/>
  <c r="I13" i="13"/>
  <c r="L13" i="13" s="1"/>
  <c r="I4" i="13"/>
  <c r="K4" i="13" s="1"/>
  <c r="I12" i="13"/>
  <c r="K12" i="13" s="1"/>
  <c r="I9" i="13"/>
  <c r="K9" i="13" s="1"/>
  <c r="I8" i="13"/>
  <c r="Q8" i="13" s="1"/>
  <c r="O12" i="12"/>
  <c r="V12" i="12" s="1"/>
  <c r="K15" i="12"/>
  <c r="N15" i="12"/>
  <c r="V15" i="12" s="1"/>
  <c r="M15" i="12"/>
  <c r="U15" i="12" s="1"/>
  <c r="O23" i="12"/>
  <c r="V23" i="12" s="1"/>
  <c r="K23" i="12"/>
  <c r="M12" i="12"/>
  <c r="U12" i="12" s="1"/>
  <c r="L23" i="12"/>
  <c r="T22" i="12"/>
  <c r="K5" i="12"/>
  <c r="O5" i="12"/>
  <c r="L5" i="12"/>
  <c r="N5" i="12"/>
  <c r="O16" i="12"/>
  <c r="L49" i="12"/>
  <c r="O49" i="12"/>
  <c r="N49" i="12"/>
  <c r="K49" i="12"/>
  <c r="K4" i="12"/>
  <c r="N4" i="12"/>
  <c r="V4" i="12" s="1"/>
  <c r="L30" i="12"/>
  <c r="M49" i="12"/>
  <c r="U49" i="12" s="1"/>
  <c r="H3" i="12"/>
  <c r="M3" i="12" s="1"/>
  <c r="U3" i="12" s="1"/>
  <c r="O11" i="12"/>
  <c r="V11" i="12" s="1"/>
  <c r="M5" i="12"/>
  <c r="U5" i="12" s="1"/>
  <c r="H13" i="12"/>
  <c r="L13" i="12" s="1"/>
  <c r="L15" i="12"/>
  <c r="H27" i="12"/>
  <c r="L27" i="12" s="1"/>
  <c r="M30" i="12"/>
  <c r="U30" i="12" s="1"/>
  <c r="H38" i="12"/>
  <c r="L38" i="12" s="1"/>
  <c r="H42" i="12"/>
  <c r="P42" i="12" s="1"/>
  <c r="H50" i="12"/>
  <c r="N50" i="12" s="1"/>
  <c r="L4" i="12"/>
  <c r="H10" i="12"/>
  <c r="H21" i="12"/>
  <c r="L21" i="12" s="1"/>
  <c r="H35" i="12"/>
  <c r="O35" i="12" s="1"/>
  <c r="H9" i="12"/>
  <c r="H17" i="12"/>
  <c r="H31" i="12"/>
  <c r="N31" i="12" s="1"/>
  <c r="N22" i="12"/>
  <c r="N36" i="12"/>
  <c r="V36" i="12" s="1"/>
  <c r="C56" i="11" l="1"/>
  <c r="C55" i="11"/>
  <c r="C54" i="11"/>
  <c r="C27" i="11"/>
  <c r="C35" i="11"/>
  <c r="C21" i="11"/>
  <c r="K54" i="12"/>
  <c r="T54" i="12" s="1"/>
  <c r="Q22" i="12"/>
  <c r="L12" i="12"/>
  <c r="Q12" i="12" s="1"/>
  <c r="N16" i="12"/>
  <c r="K16" i="12"/>
  <c r="O37" i="12"/>
  <c r="V37" i="12" s="1"/>
  <c r="M16" i="12"/>
  <c r="U16" i="12" s="1"/>
  <c r="K14" i="12"/>
  <c r="K37" i="12"/>
  <c r="K12" i="12"/>
  <c r="N48" i="12"/>
  <c r="M50" i="12"/>
  <c r="U50" i="12" s="1"/>
  <c r="M48" i="12"/>
  <c r="U48" i="12" s="1"/>
  <c r="O48" i="12"/>
  <c r="L48" i="12"/>
  <c r="T48" i="12" s="1"/>
  <c r="O43" i="12"/>
  <c r="M43" i="12"/>
  <c r="U43" i="12" s="1"/>
  <c r="N43" i="12"/>
  <c r="K43" i="12"/>
  <c r="M44" i="12"/>
  <c r="U44" i="12" s="1"/>
  <c r="L44" i="12"/>
  <c r="N44" i="12"/>
  <c r="V44" i="12" s="1"/>
  <c r="L43" i="12"/>
  <c r="T43" i="12" s="1"/>
  <c r="K44" i="12"/>
  <c r="T36" i="12"/>
  <c r="N28" i="12"/>
  <c r="M29" i="12"/>
  <c r="U29" i="12" s="1"/>
  <c r="L29" i="12"/>
  <c r="L28" i="12"/>
  <c r="N29" i="12"/>
  <c r="V29" i="12" s="1"/>
  <c r="K29" i="12"/>
  <c r="T29" i="12" s="1"/>
  <c r="O28" i="12"/>
  <c r="K28" i="12"/>
  <c r="K31" i="12"/>
  <c r="N30" i="12"/>
  <c r="V30" i="12" s="1"/>
  <c r="K30" i="12"/>
  <c r="K27" i="12"/>
  <c r="T27" i="12" s="1"/>
  <c r="O6" i="13"/>
  <c r="O13" i="13"/>
  <c r="Q13" i="13"/>
  <c r="K13" i="13"/>
  <c r="L18" i="13"/>
  <c r="L16" i="13"/>
  <c r="M16" i="13"/>
  <c r="N16" i="13"/>
  <c r="O16" i="13"/>
  <c r="P16" i="13"/>
  <c r="Q16" i="13"/>
  <c r="N17" i="13"/>
  <c r="O17" i="13"/>
  <c r="P17" i="13"/>
  <c r="Q17" i="13"/>
  <c r="M17" i="13"/>
  <c r="K17" i="13"/>
  <c r="Q11" i="12"/>
  <c r="D22" i="10"/>
  <c r="P12" i="13"/>
  <c r="N12" i="13"/>
  <c r="P8" i="13"/>
  <c r="O12" i="13"/>
  <c r="L8" i="13"/>
  <c r="Q14" i="13"/>
  <c r="L12" i="13"/>
  <c r="N6" i="13"/>
  <c r="Q12" i="13"/>
  <c r="O14" i="13"/>
  <c r="N8" i="13"/>
  <c r="M12" i="13"/>
  <c r="N5" i="13"/>
  <c r="O8" i="13"/>
  <c r="K21" i="12"/>
  <c r="T21" i="12" s="1"/>
  <c r="V49" i="12"/>
  <c r="O38" i="12"/>
  <c r="M14" i="12"/>
  <c r="U14" i="12" s="1"/>
  <c r="L14" i="12"/>
  <c r="V16" i="12"/>
  <c r="Q36" i="12"/>
  <c r="O27" i="12"/>
  <c r="V22" i="12"/>
  <c r="V5" i="12"/>
  <c r="K50" i="12"/>
  <c r="N13" i="12"/>
  <c r="V13" i="12" s="1"/>
  <c r="N14" i="12"/>
  <c r="V14" i="12" s="1"/>
  <c r="L3" i="12"/>
  <c r="N3" i="12"/>
  <c r="N13" i="13"/>
  <c r="M4" i="13"/>
  <c r="P9" i="13"/>
  <c r="O9" i="13"/>
  <c r="P13" i="13"/>
  <c r="N14" i="13"/>
  <c r="N9" i="13"/>
  <c r="K8" i="13"/>
  <c r="M13" i="13"/>
  <c r="M9" i="13"/>
  <c r="M5" i="13"/>
  <c r="Q5" i="13"/>
  <c r="M8" i="13"/>
  <c r="M14" i="13"/>
  <c r="P5" i="13"/>
  <c r="L5" i="13"/>
  <c r="Q4" i="13"/>
  <c r="N4" i="13"/>
  <c r="Q6" i="13"/>
  <c r="L4" i="13"/>
  <c r="M6" i="13"/>
  <c r="P4" i="13"/>
  <c r="L6" i="13"/>
  <c r="K6" i="13"/>
  <c r="P14" i="13"/>
  <c r="O4" i="13"/>
  <c r="L14" i="13"/>
  <c r="M17" i="12"/>
  <c r="U17" i="12" s="1"/>
  <c r="L17" i="12"/>
  <c r="Q23" i="12"/>
  <c r="T23" i="12"/>
  <c r="L9" i="12"/>
  <c r="M9" i="12"/>
  <c r="U9" i="12" s="1"/>
  <c r="N42" i="12"/>
  <c r="T37" i="12"/>
  <c r="T12" i="12"/>
  <c r="N35" i="12"/>
  <c r="V35" i="12" s="1"/>
  <c r="M35" i="12"/>
  <c r="U35" i="12" s="1"/>
  <c r="M13" i="12"/>
  <c r="U13" i="12" s="1"/>
  <c r="K42" i="12"/>
  <c r="K17" i="12"/>
  <c r="K35" i="12"/>
  <c r="K13" i="12"/>
  <c r="K9" i="12"/>
  <c r="N10" i="12"/>
  <c r="M10" i="12"/>
  <c r="U10" i="12" s="1"/>
  <c r="T28" i="12"/>
  <c r="T30" i="12"/>
  <c r="K10" i="12"/>
  <c r="T16" i="12"/>
  <c r="O17" i="12"/>
  <c r="M38" i="12"/>
  <c r="U38" i="12" s="1"/>
  <c r="O13" i="12"/>
  <c r="N9" i="12"/>
  <c r="T4" i="12"/>
  <c r="Q4" i="12"/>
  <c r="O3" i="12"/>
  <c r="M27" i="12"/>
  <c r="U27" i="12" s="1"/>
  <c r="O42" i="12"/>
  <c r="L42" i="12"/>
  <c r="T5" i="12"/>
  <c r="Q5" i="12"/>
  <c r="O9" i="12"/>
  <c r="K38" i="12"/>
  <c r="N21" i="12"/>
  <c r="M21" i="12"/>
  <c r="U21" i="12" s="1"/>
  <c r="L35" i="12"/>
  <c r="Q54" i="12"/>
  <c r="M42" i="12"/>
  <c r="U42" i="12" s="1"/>
  <c r="O21" i="12"/>
  <c r="O10" i="12"/>
  <c r="M31" i="12"/>
  <c r="U31" i="12" s="1"/>
  <c r="L31" i="12"/>
  <c r="O50" i="12"/>
  <c r="V50" i="12" s="1"/>
  <c r="L50" i="12"/>
  <c r="Q49" i="12"/>
  <c r="T49" i="12"/>
  <c r="O31" i="12"/>
  <c r="V31" i="12" s="1"/>
  <c r="L10" i="12"/>
  <c r="N38" i="12"/>
  <c r="V38" i="12" s="1"/>
  <c r="N27" i="12"/>
  <c r="K3" i="12"/>
  <c r="T15" i="12"/>
  <c r="Q15" i="12"/>
  <c r="N17" i="12"/>
  <c r="Q14" i="12" l="1"/>
  <c r="Q16" i="12"/>
  <c r="V3" i="12"/>
  <c r="Q28" i="12"/>
  <c r="Q37" i="12"/>
  <c r="Q48" i="12"/>
  <c r="V48" i="12"/>
  <c r="Q43" i="12"/>
  <c r="V43" i="12"/>
  <c r="Q44" i="12"/>
  <c r="T44" i="12"/>
  <c r="V28" i="12"/>
  <c r="Q29" i="12"/>
  <c r="V27" i="12"/>
  <c r="Q31" i="12"/>
  <c r="Q30" i="12"/>
  <c r="T14" i="12"/>
  <c r="Q21" i="12"/>
  <c r="V9" i="12"/>
  <c r="T50" i="12"/>
  <c r="Q27" i="12"/>
  <c r="V10" i="12"/>
  <c r="Q9" i="12"/>
  <c r="T9" i="12"/>
  <c r="T13" i="12"/>
  <c r="Q13" i="12"/>
  <c r="T3" i="12"/>
  <c r="Q3" i="12"/>
  <c r="V21" i="12"/>
  <c r="T35" i="12"/>
  <c r="Q35" i="12"/>
  <c r="V42" i="12"/>
  <c r="T17" i="12"/>
  <c r="Q17" i="12"/>
  <c r="Q42" i="12"/>
  <c r="T42" i="12"/>
  <c r="T10" i="12"/>
  <c r="Q10" i="12"/>
  <c r="T38" i="12"/>
  <c r="Q38" i="12"/>
  <c r="Q50" i="12"/>
  <c r="T31" i="12"/>
  <c r="V17" i="12"/>
</calcChain>
</file>

<file path=xl/sharedStrings.xml><?xml version="1.0" encoding="utf-8"?>
<sst xmlns="http://schemas.openxmlformats.org/spreadsheetml/2006/main" count="647" uniqueCount="191">
  <si>
    <t>ID de respuesta</t>
  </si>
  <si>
    <t>Estado de respuesta</t>
  </si>
  <si>
    <t>Dirección IP</t>
  </si>
  <si>
    <t>Marca de tiempo (dd/mm/yyyy)</t>
  </si>
  <si>
    <t>Duplicar</t>
  </si>
  <si>
    <t>Tiempo necesario para completar (segundos)</t>
  </si>
  <si>
    <t>Seq. Número</t>
  </si>
  <si>
    <t>Referencia externa</t>
  </si>
  <si>
    <t>Nombre Completo</t>
  </si>
  <si>
    <t>Ingreso</t>
  </si>
  <si>
    <t>Inscripción</t>
  </si>
  <si>
    <t>Variable personalizada 4</t>
  </si>
  <si>
    <t>Variable personalizada 5</t>
  </si>
  <si>
    <t>Correo electrónico del encuestado</t>
  </si>
  <si>
    <t>Lista de correo</t>
  </si>
  <si>
    <t>Código de país</t>
  </si>
  <si>
    <t>Región</t>
  </si>
  <si>
    <t>Estimado(a) Graduado(a), El programa de Postítulo de Especialización médica en Pediatría de la Universidad San Sebastián se encuentra en un proceso de autoevaluación, el que tiene por objeto detectar fortalezas y oportunidades de mejora. Tu contribución como graduado resulta muy importante en términos de la reflexión interna que el programa está realizando, asociado al fortalecimiento de las capacidades de autorregulación y de aseguramiento de la calidad. Para conocer tu opinión respecto a distintos aspectos de tu experiencia como graduado, te pedimos responder esta encuesta, la que es de carácter confidencial. Esta información será procesada por la Vicerrectoría de Aseguramiento de la Calidad, siendo analizada como resultados globales y sin individualizar las respuestas. </t>
  </si>
  <si>
    <t>INSTRUCCIONES: PARA CADA PREGUNTA POR FAVOR SELECCIONA LA O LAS ALTERNATIVAS QUE CORRESPONDAN Y RESPONDE TODAS LAS PREGUNTAS.</t>
  </si>
  <si>
    <t>SECCIÓN I. CUESTIONARIOPara las siguientes preguntas, te pedimos que contestes tu nivel de acuerdo con cada una de las frases planteadas, usando una escala que va desde "Muy en desacuerdo" a "Muy de acuerdo".</t>
  </si>
  <si>
    <t>1. Perfil de Egreso y Proceso de Selección</t>
  </si>
  <si>
    <t>2. Estructura del Programa y Plan de Estudios</t>
  </si>
  <si>
    <t>3. Efectividad y Resultados</t>
  </si>
  <si>
    <t>4. A continuación, te pedimos calificar en una escala de 1 a 7, donde 1 es "Malo" y 7 es "Sobresaliente", la calidad de la formación recibida en cada uno de los siguientes desempeños esperados:</t>
  </si>
  <si>
    <t>5. Cuerpo Académico</t>
  </si>
  <si>
    <t>6. Campos Clínicos</t>
  </si>
  <si>
    <t>7. Vinculación con el Medio</t>
  </si>
  <si>
    <t>8. Capacidad de Autorregulación</t>
  </si>
  <si>
    <t>9. Satisfacción General</t>
  </si>
  <si>
    <t>SECCIÓN II. DATOS GENERALES</t>
  </si>
  <si>
    <t>Año de ingreso al programa:</t>
  </si>
  <si>
    <t>Al momento de ingresar al programa, ¿te encontrabas trabajando? </t>
  </si>
  <si>
    <t>Actualmente, ¿te encuentras trabajando? </t>
  </si>
  <si>
    <t>¿Cuál era tu relación contractual donde te encontrabas trabajando? </t>
  </si>
  <si>
    <t>Indica por favor el cargo y nombre de la empresa, institución u organización donde te encontrabas trabajando. (Por ej. Médico General, RedSalud)</t>
  </si>
  <si>
    <t>Actualmente, ¿sigues trabajando en el mismo lugar?</t>
  </si>
  <si>
    <t>Indica por favor tu cargo actual</t>
  </si>
  <si>
    <t>Indica por favor el cargo y nombre de la empresa, institución u organización donde trabajas actualmente. (Por ej. Médico General, RedSalud)</t>
  </si>
  <si>
    <t>¿Cuál es tu condición contractual? </t>
  </si>
  <si>
    <t/>
  </si>
  <si>
    <t>¿Cuál es tu jornada de trabajo? </t>
  </si>
  <si>
    <t>El lugar donde trabajas, ¿a qué sector pertenece?</t>
  </si>
  <si>
    <t>¿Cuál es la razón por la cual no estás trabajando? </t>
  </si>
  <si>
    <t>¡MUCHAS GRACIAS POR RESPONDER!TU OPINIÓN ES MUY IMPORTANTE PARA EL PROGRAMA Por favor, selecciona finalizar encuesta para que tu respuesta quede registrada correctamente.</t>
  </si>
  <si>
    <t>1.1 Al momento de postular al programa, tuve claro los requisitos de ingreso.</t>
  </si>
  <si>
    <t>1.2 El programa de selección al programa fue claro en cada una de sus etapas.</t>
  </si>
  <si>
    <t>1.3 La formación que recibí cumplió con los objetivos propuestos por el programa.</t>
  </si>
  <si>
    <t>2.1 La malla curricular estaba actualizada de acuerdo con el desarrollo de la disciplina.</t>
  </si>
  <si>
    <t>2.2 La estructura curricular del programa era coherente con el perfil de egreso definido.</t>
  </si>
  <si>
    <t>2.3 El plan de estudios y los programas de los cursos y rotaciones de especialidad me fueron impartidos completamente.</t>
  </si>
  <si>
    <t>2.4 Las actividades clínicas me fueron impartidas completamente.</t>
  </si>
  <si>
    <t>2.5 Las metodologías de evaluación eran adecuadas para aplicar los conocimientos y herramientas adquiridas.</t>
  </si>
  <si>
    <t>2.6 Las metodologías de enseñanza eran adecuadas para el logro de los resultados de aprendizajes.</t>
  </si>
  <si>
    <t>2.8 La formación recibida me permitió afrontar con éxito el proceso de obtención de la especialidad.</t>
  </si>
  <si>
    <t>2.9 La actividad de graduación (examen final) fue adecuada para aplicar los conocimientos y herramientas adquiridas durante mi proceso formativo.</t>
  </si>
  <si>
    <t>2.10 Se cumplió con los tiempos establecidos para el desarrollo de la actividad de graduación (Examen final).</t>
  </si>
  <si>
    <t>3.1 En términos generales, puedo decir que la formación recibida en este programa fue de alta calidad.</t>
  </si>
  <si>
    <t>3.2 Los graduados del programa tenemos un perfil que nos diferencia en el mercado laboral.</t>
  </si>
  <si>
    <t>3.3 El programa se preocupa de mantener un contacto con sus graduados.</t>
  </si>
  <si>
    <t>1. Resuelve integralmente, con enfoque biopsicosocial, a nivel de atención de salud primaria, secundaria y terciaria, problemas de salud prevalentes de la persona y familia, en el ámbito de la Pediatría, de acuerdo a las buenas prácticas de la medicina.</t>
  </si>
  <si>
    <t>2. Promueve el conocimiento y respeto en la sociedad de los derechos de los niños, niñas y adolescentes, educando a la familia y comunidad en una crianza respetuosa con enfoque de género.</t>
  </si>
  <si>
    <t>3. Promueve y apoya acciones sociales en relación a la prevención del maltrato infantil y a la recuperación de niños, niñas y adolescentes que hayan sido vulnerados en sus derechos.</t>
  </si>
  <si>
    <t>4. Promueve acciones educativas en la comunidad en forma coordinada e intersectorial para prevención de problemas en la edad pediátrica y en la adultez.</t>
  </si>
  <si>
    <t>5. Promueve la salud en todos los niveles de atención, fomentando la educación en salud y el autocuidado de la persona y su familia.</t>
  </si>
  <si>
    <t>6. Promueve la lactancia materna en forma individual y social como la alimentación ideal para el óptimo desarrollo a largo plazo del individuo.</t>
  </si>
  <si>
    <t>7. Utiliza adecuadamente las herramientas diagnósticas disponibles en pacientes pediátricos portadores de enfermedades.</t>
  </si>
  <si>
    <t>8. Establece planes terapéuticos pertinentes y oportunos en el ámbito de la Pediatría, centrados en la persona y su familia, para los problemas de salud que afectan al individuo en sus etapas de recién nacido, lactante, niñez y adolescencia.</t>
  </si>
  <si>
    <t>9. Evalúa la terapia a utilizar, a través del análisis de riesgo, costo‐beneficio, de cada situación particular que comprometa la salud del paciente a su cargo</t>
  </si>
  <si>
    <t>10. Deriva paciente y/o solicita interconsulta al especialista o subespecialista adecuado de manera oportuna y pertinente, reconociendo sus propias limitaciones o la complejidad del caso clínico.</t>
  </si>
  <si>
    <t>11. Analiza críticamente la literatura científica y discrimina la mejor evidencia, utilizándola en prevención, promoción de salud, rehabilitación y manejo de enfermedades del ámbito de la Pediatría y en investigación clínica.</t>
  </si>
  <si>
    <t>12. Elabora estrategias para la gestión clínica, organizacional y de la calidad del centro de salud, centradas en la innovación, liderazgo y trabajo en equipo.</t>
  </si>
  <si>
    <t>13. Realiza investigación clínica propia a nivel de atención médica primaria, secundaria y terciaria para desarrollar nuevos conocimientos específicos de la especialidad.</t>
  </si>
  <si>
    <t>14. Establece una adecuada relación con el equipo de salud, participando e integrándose a él, a través del trabajo colaborativo, multidisciplinario e intersectorial.</t>
  </si>
  <si>
    <t>15. Utiliza estrategias de comunicación efectiva y herramientas docentes con sus pacientes, familias y miembros del equipo de salud en su desempeño profesional.</t>
  </si>
  <si>
    <t>16. Respeta en su quehacer profesional y personal el marco regulatorio vigente, así como también la opinión, dignidad, creencias y cultura del paciente y de los miembros del equipo de salud.</t>
  </si>
  <si>
    <t>17. Reflexiona en relación a la problemática bioética presente en pacientes pediátricos y resuelve los conflictos valóricos en la relación médico‐paciente y en la toma de decisiones éticas.</t>
  </si>
  <si>
    <t>5.1 La cantidad de docentes asignados a este programa era adecuada para la cantidad de estudiantes.</t>
  </si>
  <si>
    <t>5.2 Los docentes del programa estaban actualizados en el conocimiento de la disciplina.</t>
  </si>
  <si>
    <t>5.3 Recibí apoyo permanente del profesor guía para el desarrollo de la actividad de graduación.</t>
  </si>
  <si>
    <t>5.4 La supervisión docente en las actividades clínicas era adecuada para el logro de mis aprendizajes.</t>
  </si>
  <si>
    <t>5.5 La relación docente/estudiante era suficiente en las actividades clínicas.</t>
  </si>
  <si>
    <t>6.1 Los campos clínicos utilizados tenían las condiciones de infraestructura adecuadas para el desarrollo de mis actividades (box de atención, salas de espera, salas de reuniones, residencia, lugar de descanso en los turnos, etc.).</t>
  </si>
  <si>
    <t>6.2 Los campos clínicos utilizados tenían el equipamiento adecuado para el desarrollo de mis actividades.</t>
  </si>
  <si>
    <t>6.3 Los campos clínicos utilizados tenían especialistas adecuados para el desarrollo del programa.</t>
  </si>
  <si>
    <t>6.4 El programa disponía de instrumentos para el registro de los procedimientos que realizaba en mis actividades clínicas.</t>
  </si>
  <si>
    <t>7.1 El programa ofrece mecanismos para el perfeccionamiento y/o actualización de sus graduados en el marco de actividades de VcM.</t>
  </si>
  <si>
    <t>7.2 El programa fomenta la participación de sus graduados en seminarios u otras actividades de la disciplina.</t>
  </si>
  <si>
    <t>7.3 Existieron instancias que fomentaron la internacionalización del programa.</t>
  </si>
  <si>
    <t>8.1 Existieron instancias para plantear inquietudes o sugerencias en cuanto al desarrollo del programa.</t>
  </si>
  <si>
    <t>8.2 Era evidente el compromiso de parte del programa por asegurar la calidad de la formación.</t>
  </si>
  <si>
    <t>8.3 He sido invitado a participar en consultas sobre mi experiencia en mi proceso formativo.</t>
  </si>
  <si>
    <t>9.1 Recomendaría el Postítulo de Especialización médica en Pediatría de la USS.</t>
  </si>
  <si>
    <t>Otra, ¿cuál?</t>
  </si>
  <si>
    <t>Sector público (instituciones del Estado)</t>
  </si>
  <si>
    <t>Sector privado (empresas privadas)</t>
  </si>
  <si>
    <t>Público / Privado</t>
  </si>
  <si>
    <t>ONG (Organización No Gubernamentales)</t>
  </si>
  <si>
    <t>Completed</t>
  </si>
  <si>
    <t>179.56.57.121</t>
  </si>
  <si>
    <t>BBDD Egresados Pedriatría 2022</t>
  </si>
  <si>
    <t>CL</t>
  </si>
  <si>
    <t>LL</t>
  </si>
  <si>
    <t>Hospital de Castro</t>
  </si>
  <si>
    <t>Jefe servicio de Neonatologia</t>
  </si>
  <si>
    <t>181.226.205.33</t>
  </si>
  <si>
    <t>Pediatra Hospital de Puerto Montt</t>
  </si>
  <si>
    <t>Periodo asistencial obligatorio</t>
  </si>
  <si>
    <t>179.57.142.250</t>
  </si>
  <si>
    <t>Medico general APS Puerto Montt</t>
  </si>
  <si>
    <t>Cardióloga pediatra Hospital Puerto Montt</t>
  </si>
  <si>
    <t>200.120.42.27</t>
  </si>
  <si>
    <t>Médico general, SU pediátrica HPM</t>
  </si>
  <si>
    <t>Turnante MQI + Poli</t>
  </si>
  <si>
    <t>179.56.44.136</t>
  </si>
  <si>
    <t>Médico general servicio urgencia pediátrica HPM</t>
  </si>
  <si>
    <t>Pediatra de sala y turno en sala</t>
  </si>
  <si>
    <t>PAO</t>
  </si>
  <si>
    <t>190.163.123.5</t>
  </si>
  <si>
    <t>BI</t>
  </si>
  <si>
    <t>Médico general, Salud Municipal</t>
  </si>
  <si>
    <t>Pediatra</t>
  </si>
  <si>
    <t>186.10.229.66</t>
  </si>
  <si>
    <t>medico general, cesfam</t>
  </si>
  <si>
    <t>oncóloga pediátrica Hospital Puerto Montt</t>
  </si>
  <si>
    <t>190.121.89.234</t>
  </si>
  <si>
    <t>Cesfam Puerto Varas</t>
  </si>
  <si>
    <t>186.11.59.202</t>
  </si>
  <si>
    <t>RM</t>
  </si>
  <si>
    <t>Médico general, hospital de Puerto Montt, hospital base de osorno, clínica alemana de osorno</t>
  </si>
  <si>
    <t>Pediatra , servicio médico quirúrgico HPM. 44hrs</t>
  </si>
  <si>
    <t>45.232.93.58</t>
  </si>
  <si>
    <t>Medico general, servicio de salud</t>
  </si>
  <si>
    <t>186.11.117.101</t>
  </si>
  <si>
    <t>Medico General en Hospital de Parral</t>
  </si>
  <si>
    <t>Hospital Puerto Montt</t>
  </si>
  <si>
    <t>Muy en desacuerdo</t>
  </si>
  <si>
    <t>En desacuerdo</t>
  </si>
  <si>
    <t>Ni de acuerdo ni en desacuerdo</t>
  </si>
  <si>
    <t>De acuerdo</t>
  </si>
  <si>
    <t>Muy de acuerdo</t>
  </si>
  <si>
    <t>Total</t>
  </si>
  <si>
    <t>No se</t>
  </si>
  <si>
    <t>2010</t>
  </si>
  <si>
    <t>2011</t>
  </si>
  <si>
    <t>2012</t>
  </si>
  <si>
    <t>2013</t>
  </si>
  <si>
    <t>2014</t>
  </si>
  <si>
    <t>2015</t>
  </si>
  <si>
    <t>2016</t>
  </si>
  <si>
    <t>2018</t>
  </si>
  <si>
    <t>2019</t>
  </si>
  <si>
    <t>Si</t>
  </si>
  <si>
    <t>No</t>
  </si>
  <si>
    <t>Dependiente</t>
  </si>
  <si>
    <t>Independiente</t>
  </si>
  <si>
    <t>Si, mismo cargo y misma empresa, institución u organización</t>
  </si>
  <si>
    <t>Sigo en la misma empresa, institución u organización, pero con distinto cargo</t>
  </si>
  <si>
    <t>No, ahora trabajo en otro lugar</t>
  </si>
  <si>
    <t>No estoy trabajando en estos momentos</t>
  </si>
  <si>
    <t>Contrato a plazo fijo</t>
  </si>
  <si>
    <t>Contrato indefinido</t>
  </si>
  <si>
    <t>Profesional a honorarios</t>
  </si>
  <si>
    <t>Jornada completa (40 horas o más)</t>
  </si>
  <si>
    <t>Media Jornada (20-22 horas)</t>
  </si>
  <si>
    <t>Tiempo parcial (menos de 20 horas)</t>
  </si>
  <si>
    <t>ALPHA DE CRONBACH</t>
  </si>
  <si>
    <t>Población</t>
  </si>
  <si>
    <t>Respuestas</t>
  </si>
  <si>
    <t>Tasa respuesta</t>
  </si>
  <si>
    <t>1. Año de ingreso al programa:</t>
  </si>
  <si>
    <t>N°</t>
  </si>
  <si>
    <t>%</t>
  </si>
  <si>
    <t>2. Al momento de ingresar al programa, ¿te encontrabas trabajando? </t>
  </si>
  <si>
    <t>Quienes contestan "No" en pregunta 2.</t>
  </si>
  <si>
    <t>3. Actualmente, ¿te encuentras trabajando? </t>
  </si>
  <si>
    <t>Quienes contestan "Sí" en pregunta 2.</t>
  </si>
  <si>
    <t>4. ¿Cuál era tu relación contractual donde te encontrabas trabajando? </t>
  </si>
  <si>
    <t>5. Indica por favor el cargo y nombre de la empresa, institución u organización donde te encontrabas trabajando. (Por ej. Médico General, RedSalud)</t>
  </si>
  <si>
    <t>6. Actualmente, ¿sigues trabajando en el mismo lugar?</t>
  </si>
  <si>
    <t>7. Indica por favor tu cargo actual</t>
  </si>
  <si>
    <t>8. Indica por favor el cargo y nombre de la empresa, institución u organización donde trabajas actualmente. (Por ej. Médico General, RedSalud)</t>
  </si>
  <si>
    <t>9. ¿Cuál es tu condición contractual? </t>
  </si>
  <si>
    <t>10. ¿Cuál es tu jornada de trabajo? </t>
  </si>
  <si>
    <t>11. El lugar donde trabajas, ¿a qué sector pertenece? (puede marcar más de una alternativa)</t>
  </si>
  <si>
    <t>TOTAL</t>
  </si>
  <si>
    <t>% desaprobación</t>
  </si>
  <si>
    <t>% neutral</t>
  </si>
  <si>
    <t>% aprobación</t>
  </si>
  <si>
    <t>4. Calidad de la Formación</t>
  </si>
  <si>
    <t>Dimensión</t>
  </si>
  <si>
    <t>Ítem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</si>
</sst>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hh:mm"/>
    <numFmt numFmtId="165" formatCode="0.000"/>
    <numFmt numFmtId="166" formatCode="0.0%"/>
  </numFmts>
  <fonts count="14" x14ac:knownFonts="1">
    <font>
      <sz val="11"/>
      <color indexed="8"/>
      <name val="Calibri"/>
      <family val="2"/>
      <scheme val="minor"/>
    </font>
    <font>
      <sz val="8"/>
      <name val="Calibri"/>
    </font>
    <font>
      <b/>
      <sz val="8"/>
      <name val="Calibri"/>
    </font>
    <font>
      <sz val="11"/>
      <color indexed="8"/>
      <name val="Calibri"/>
      <family val="2"/>
      <scheme val="minor"/>
    </font>
    <font>
      <b/>
      <sz val="8"/>
      <name val="Calibri"/>
      <family val="2"/>
    </font>
    <font>
      <sz val="8"/>
      <name val="Calibri"/>
      <family val="2"/>
    </font>
    <font>
      <b/>
      <sz val="11"/>
      <color indexed="8"/>
      <name val="Calibri"/>
      <family val="2"/>
      <scheme val="minor"/>
    </font>
    <font>
      <sz val="10"/>
      <color theme="1"/>
      <name val="Calibri"/>
      <family val="2"/>
      <scheme val="minor"/>
    </font>
    <font>
      <sz val="10"/>
      <color indexed="8"/>
      <name val="Calibri"/>
      <family val="2"/>
      <scheme val="minor"/>
    </font>
    <font>
      <b/>
      <sz val="10"/>
      <color indexed="8"/>
      <name val="Calibri"/>
      <family val="2"/>
      <scheme val="minor"/>
    </font>
    <font>
      <i/>
      <sz val="10"/>
      <color indexed="8"/>
      <name val="Calibri"/>
      <family val="2"/>
      <scheme val="minor"/>
    </font>
    <font>
      <b/>
      <sz val="10"/>
      <name val="Calibri"/>
      <family val="2"/>
      <scheme val="minor"/>
    </font>
    <font>
      <sz val="10"/>
      <name val="Calibri"/>
      <family val="2"/>
    </font>
    <font>
      <sz val="10"/>
      <name val="Calibri"/>
      <family val="2"/>
      <scheme val="minor"/>
    </font>
  </fonts>
  <fills count="7">
    <fill>
      <patternFill patternType="none"/>
    </fill>
    <fill>
      <patternFill patternType="gray125"/>
    </fill>
    <fill>
      <patternFill patternType="none">
        <fgColor indexed="23"/>
      </patternFill>
    </fill>
    <fill>
      <patternFill patternType="solid">
        <fgColor rgb="FFFFC000"/>
        <bgColor indexed="64"/>
      </patternFill>
    </fill>
    <fill>
      <patternFill patternType="solid">
        <fgColor rgb="FFFFFF00"/>
        <bgColor indexed="64"/>
      </patternFill>
    </fill>
    <fill>
      <patternFill patternType="solid">
        <fgColor theme="2" tint="-0.499984740745262"/>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2" borderId="0"/>
    <xf numFmtId="9" fontId="3" fillId="2" borderId="0" applyFont="0" applyFill="0" applyBorder="0" applyAlignment="0" applyProtection="0"/>
    <xf numFmtId="9" fontId="3" fillId="0" borderId="0" applyFont="0" applyFill="0" applyBorder="0" applyAlignment="0" applyProtection="0"/>
  </cellStyleXfs>
  <cellXfs count="57">
    <xf numFmtId="0" fontId="0" fillId="0" borderId="0" xfId="0"/>
    <xf numFmtId="0" fontId="1" fillId="0" borderId="0" xfId="0" applyFont="1"/>
    <xf numFmtId="0" fontId="2" fillId="0" borderId="0" xfId="0" applyFont="1"/>
    <xf numFmtId="164" fontId="1" fillId="0" borderId="0" xfId="0" applyNumberFormat="1" applyFont="1"/>
    <xf numFmtId="0" fontId="4" fillId="2" borderId="0" xfId="1" applyFont="1"/>
    <xf numFmtId="0" fontId="3" fillId="2" borderId="0" xfId="1"/>
    <xf numFmtId="165" fontId="3" fillId="2" borderId="0" xfId="1" applyNumberFormat="1"/>
    <xf numFmtId="0" fontId="6" fillId="2" borderId="0" xfId="1" applyFont="1"/>
    <xf numFmtId="0" fontId="3" fillId="2" borderId="0" xfId="1" applyAlignment="1">
      <alignment horizontal="left"/>
    </xf>
    <xf numFmtId="0" fontId="7" fillId="2" borderId="0" xfId="1" applyFont="1" applyAlignment="1">
      <alignment horizontal="right"/>
    </xf>
    <xf numFmtId="2" fontId="7" fillId="2" borderId="0" xfId="1" applyNumberFormat="1" applyFont="1" applyAlignment="1">
      <alignment horizontal="right"/>
    </xf>
    <xf numFmtId="0" fontId="7" fillId="2" borderId="0" xfId="1" applyFont="1" applyAlignment="1">
      <alignment horizontal="left"/>
    </xf>
    <xf numFmtId="165" fontId="7" fillId="2" borderId="1" xfId="1" applyNumberFormat="1" applyFont="1" applyBorder="1" applyAlignment="1">
      <alignment horizontal="right"/>
    </xf>
    <xf numFmtId="0" fontId="8" fillId="2" borderId="1" xfId="1" applyFont="1" applyBorder="1"/>
    <xf numFmtId="0" fontId="8" fillId="2" borderId="1" xfId="1" applyFont="1" applyBorder="1" applyAlignment="1">
      <alignment horizontal="center"/>
    </xf>
    <xf numFmtId="166" fontId="3" fillId="2" borderId="0" xfId="1" applyNumberFormat="1" applyAlignment="1">
      <alignment horizontal="center"/>
    </xf>
    <xf numFmtId="0" fontId="9" fillId="2" borderId="1" xfId="1" applyFont="1" applyBorder="1"/>
    <xf numFmtId="166" fontId="9" fillId="2" borderId="1" xfId="2" applyNumberFormat="1" applyFont="1" applyBorder="1" applyAlignment="1">
      <alignment horizontal="center"/>
    </xf>
    <xf numFmtId="0" fontId="3" fillId="2" borderId="0" xfId="1" applyAlignment="1">
      <alignment horizontal="center"/>
    </xf>
    <xf numFmtId="0" fontId="6" fillId="2" borderId="1" xfId="1" applyFont="1" applyBorder="1"/>
    <xf numFmtId="0" fontId="9" fillId="2" borderId="1" xfId="1" applyFont="1" applyBorder="1" applyAlignment="1">
      <alignment horizontal="center"/>
    </xf>
    <xf numFmtId="166" fontId="9" fillId="2" borderId="1" xfId="1" applyNumberFormat="1" applyFont="1" applyBorder="1" applyAlignment="1">
      <alignment horizontal="center"/>
    </xf>
    <xf numFmtId="0" fontId="3" fillId="2" borderId="1" xfId="1" applyBorder="1"/>
    <xf numFmtId="0" fontId="3" fillId="2" borderId="1" xfId="1" applyBorder="1" applyAlignment="1">
      <alignment horizontal="center"/>
    </xf>
    <xf numFmtId="166" fontId="3" fillId="2" borderId="1" xfId="1" applyNumberFormat="1" applyBorder="1" applyAlignment="1">
      <alignment horizontal="center"/>
    </xf>
    <xf numFmtId="0" fontId="6" fillId="2" borderId="1" xfId="1" applyFont="1" applyBorder="1" applyAlignment="1">
      <alignment horizontal="center"/>
    </xf>
    <xf numFmtId="0" fontId="3" fillId="3" borderId="1" xfId="1" applyFill="1" applyBorder="1" applyAlignment="1">
      <alignment horizontal="center"/>
    </xf>
    <xf numFmtId="0" fontId="3" fillId="4" borderId="1" xfId="1" applyFill="1" applyBorder="1" applyAlignment="1">
      <alignment horizontal="center"/>
    </xf>
    <xf numFmtId="0" fontId="10" fillId="4" borderId="0" xfId="1" applyFont="1" applyFill="1"/>
    <xf numFmtId="0" fontId="10" fillId="3" borderId="0" xfId="1" applyFont="1" applyFill="1"/>
    <xf numFmtId="0" fontId="6" fillId="3" borderId="1" xfId="1" applyFont="1" applyFill="1" applyBorder="1" applyAlignment="1">
      <alignment horizontal="center"/>
    </xf>
    <xf numFmtId="0" fontId="10" fillId="2" borderId="0" xfId="1" applyFont="1"/>
    <xf numFmtId="166" fontId="0" fillId="2" borderId="1" xfId="2" applyNumberFormat="1" applyFont="1" applyBorder="1" applyAlignment="1">
      <alignment horizontal="center"/>
    </xf>
    <xf numFmtId="166" fontId="0" fillId="2" borderId="0" xfId="2" applyNumberFormat="1" applyFont="1" applyBorder="1" applyAlignment="1">
      <alignment horizontal="center"/>
    </xf>
    <xf numFmtId="0" fontId="8" fillId="2" borderId="0" xfId="1" applyFont="1"/>
    <xf numFmtId="0" fontId="8" fillId="2" borderId="0" xfId="1" applyFont="1" applyAlignment="1">
      <alignment horizontal="center"/>
    </xf>
    <xf numFmtId="0" fontId="11" fillId="2" borderId="1" xfId="1" applyFont="1" applyBorder="1" applyAlignment="1">
      <alignment horizontal="left" vertical="center" wrapText="1"/>
    </xf>
    <xf numFmtId="0" fontId="11" fillId="2" borderId="1" xfId="1" applyFont="1" applyBorder="1" applyAlignment="1">
      <alignment horizontal="center" vertical="center" wrapText="1"/>
    </xf>
    <xf numFmtId="0" fontId="9" fillId="2" borderId="1" xfId="1" applyFont="1" applyBorder="1" applyAlignment="1">
      <alignment horizontal="center" vertical="center" wrapText="1"/>
    </xf>
    <xf numFmtId="0" fontId="9" fillId="2" borderId="1" xfId="1" applyFont="1" applyBorder="1" applyAlignment="1">
      <alignment horizontal="center" vertical="center"/>
    </xf>
    <xf numFmtId="0" fontId="9" fillId="5" borderId="1" xfId="1" applyFont="1" applyFill="1" applyBorder="1" applyAlignment="1">
      <alignment horizontal="center" vertical="center" wrapText="1"/>
    </xf>
    <xf numFmtId="0" fontId="12" fillId="2" borderId="1" xfId="1" applyFont="1" applyBorder="1"/>
    <xf numFmtId="166" fontId="8" fillId="2" borderId="1" xfId="2" applyNumberFormat="1" applyFont="1" applyBorder="1" applyAlignment="1">
      <alignment horizontal="center"/>
    </xf>
    <xf numFmtId="166" fontId="8" fillId="5" borderId="1" xfId="2" applyNumberFormat="1" applyFont="1" applyFill="1" applyBorder="1" applyAlignment="1">
      <alignment horizontal="center"/>
    </xf>
    <xf numFmtId="9" fontId="8" fillId="2" borderId="1" xfId="1" applyNumberFormat="1" applyFont="1" applyBorder="1" applyAlignment="1">
      <alignment horizontal="center"/>
    </xf>
    <xf numFmtId="166" fontId="8" fillId="2" borderId="1" xfId="1" applyNumberFormat="1" applyFont="1" applyBorder="1" applyAlignment="1">
      <alignment horizontal="center"/>
    </xf>
    <xf numFmtId="0" fontId="3" fillId="2" borderId="0" xfId="1" applyAlignment="1">
      <alignment horizontal="center" vertical="center" wrapText="1"/>
    </xf>
    <xf numFmtId="0" fontId="3" fillId="2" borderId="0" xfId="1" applyAlignment="1">
      <alignment wrapText="1"/>
    </xf>
    <xf numFmtId="0" fontId="5" fillId="2" borderId="1" xfId="1" applyFont="1" applyBorder="1" applyAlignment="1">
      <alignment horizontal="left" vertical="center" wrapText="1"/>
    </xf>
    <xf numFmtId="0" fontId="8" fillId="2" borderId="1" xfId="1" applyFont="1" applyBorder="1" applyAlignment="1">
      <alignment horizontal="center" vertical="center" wrapText="1"/>
    </xf>
    <xf numFmtId="9" fontId="8" fillId="2" borderId="1" xfId="2" applyFont="1" applyBorder="1" applyAlignment="1">
      <alignment horizontal="center" vertical="center" wrapText="1"/>
    </xf>
    <xf numFmtId="9" fontId="3" fillId="2" borderId="0" xfId="1" applyNumberFormat="1" applyAlignment="1">
      <alignment wrapText="1"/>
    </xf>
    <xf numFmtId="0" fontId="3" fillId="2" borderId="0" xfId="1" applyAlignment="1">
      <alignment horizontal="left" vertical="center" wrapText="1"/>
    </xf>
    <xf numFmtId="0" fontId="9" fillId="6" borderId="1" xfId="1" applyFont="1" applyFill="1" applyBorder="1"/>
    <xf numFmtId="0" fontId="11" fillId="6" borderId="1" xfId="1" applyFont="1" applyFill="1" applyBorder="1" applyAlignment="1">
      <alignment horizontal="center" vertical="center"/>
    </xf>
    <xf numFmtId="0" fontId="13" fillId="2" borderId="1" xfId="1" applyFont="1" applyBorder="1" applyAlignment="1">
      <alignment horizontal="left" vertical="center"/>
    </xf>
    <xf numFmtId="166" fontId="3" fillId="2" borderId="1" xfId="3" applyNumberFormat="1" applyFill="1" applyBorder="1" applyAlignment="1">
      <alignment horizontal="center"/>
    </xf>
  </cellXfs>
  <cellStyles count="4">
    <cellStyle name="Normal" xfId="0" builtinId="0"/>
    <cellStyle name="Normal 2" xfId="1" xr:uid="{927A35A6-6D09-4309-BBB6-DDF868286E12}"/>
    <cellStyle name="Porcentaje" xfId="3" builtinId="5"/>
    <cellStyle name="Porcentaje 2" xfId="2" xr:uid="{4237CCFB-AFB7-4825-A5EC-0CAF77E276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17</xdr:row>
      <xdr:rowOff>38100</xdr:rowOff>
    </xdr:from>
    <xdr:to>
      <xdr:col>3</xdr:col>
      <xdr:colOff>9350</xdr:colOff>
      <xdr:row>20</xdr:row>
      <xdr:rowOff>38039</xdr:rowOff>
    </xdr:to>
    <xdr:pic>
      <xdr:nvPicPr>
        <xdr:cNvPr id="2" name="Imagen 1">
          <a:extLst>
            <a:ext uri="{FF2B5EF4-FFF2-40B4-BE49-F238E27FC236}">
              <a16:creationId xmlns:a16="http://schemas.microsoft.com/office/drawing/2014/main" id="{59647E7F-3B23-4541-A3F7-3A1D69B6E6DD}"/>
            </a:ext>
          </a:extLst>
        </xdr:cNvPr>
        <xdr:cNvPicPr>
          <a:picLocks noChangeAspect="1"/>
        </xdr:cNvPicPr>
      </xdr:nvPicPr>
      <xdr:blipFill>
        <a:blip xmlns:r="http://schemas.openxmlformats.org/officeDocument/2006/relationships" r:embed="rId1"/>
        <a:stretch>
          <a:fillRect/>
        </a:stretch>
      </xdr:blipFill>
      <xdr:spPr>
        <a:xfrm>
          <a:off x="438150" y="5372100"/>
          <a:ext cx="1400000" cy="5714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13"/>
  <sheetViews>
    <sheetView workbookViewId="0">
      <selection activeCell="M11" sqref="M11"/>
    </sheetView>
  </sheetViews>
  <sheetFormatPr baseColWidth="10" defaultColWidth="9.140625" defaultRowHeight="15" x14ac:dyDescent="0.25"/>
  <cols>
    <col min="2" max="2" width="9.7109375" customWidth="1"/>
    <col min="3" max="3" width="13.7109375" customWidth="1"/>
    <col min="4" max="4" width="22.28515625" bestFit="1" customWidth="1"/>
  </cols>
  <sheetData>
    <row r="1" spans="1:87"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20</v>
      </c>
      <c r="W1" s="2" t="s">
        <v>20</v>
      </c>
      <c r="X1" s="2" t="s">
        <v>21</v>
      </c>
      <c r="Y1" s="2" t="s">
        <v>21</v>
      </c>
      <c r="Z1" s="2" t="s">
        <v>21</v>
      </c>
      <c r="AA1" s="2" t="s">
        <v>21</v>
      </c>
      <c r="AB1" s="2" t="s">
        <v>21</v>
      </c>
      <c r="AC1" s="2" t="s">
        <v>21</v>
      </c>
      <c r="AD1" s="2" t="s">
        <v>21</v>
      </c>
      <c r="AE1" s="2" t="s">
        <v>21</v>
      </c>
      <c r="AF1" s="2" t="s">
        <v>21</v>
      </c>
      <c r="AG1" s="2" t="s">
        <v>22</v>
      </c>
      <c r="AH1" s="2" t="s">
        <v>22</v>
      </c>
      <c r="AI1" s="2" t="s">
        <v>22</v>
      </c>
      <c r="AJ1" s="2" t="s">
        <v>23</v>
      </c>
      <c r="AK1" s="2" t="s">
        <v>23</v>
      </c>
      <c r="AL1" s="2" t="s">
        <v>23</v>
      </c>
      <c r="AM1" s="2" t="s">
        <v>23</v>
      </c>
      <c r="AN1" s="2" t="s">
        <v>23</v>
      </c>
      <c r="AO1" s="2" t="s">
        <v>23</v>
      </c>
      <c r="AP1" s="2" t="s">
        <v>23</v>
      </c>
      <c r="AQ1" s="2" t="s">
        <v>23</v>
      </c>
      <c r="AR1" s="2" t="s">
        <v>23</v>
      </c>
      <c r="AS1" s="2" t="s">
        <v>23</v>
      </c>
      <c r="AT1" s="2" t="s">
        <v>23</v>
      </c>
      <c r="AU1" s="2" t="s">
        <v>23</v>
      </c>
      <c r="AV1" s="2" t="s">
        <v>23</v>
      </c>
      <c r="AW1" s="2" t="s">
        <v>23</v>
      </c>
      <c r="AX1" s="2" t="s">
        <v>23</v>
      </c>
      <c r="AY1" s="2" t="s">
        <v>23</v>
      </c>
      <c r="AZ1" s="2" t="s">
        <v>23</v>
      </c>
      <c r="BA1" s="2" t="s">
        <v>24</v>
      </c>
      <c r="BB1" s="2" t="s">
        <v>24</v>
      </c>
      <c r="BC1" s="2" t="s">
        <v>24</v>
      </c>
      <c r="BD1" s="2" t="s">
        <v>24</v>
      </c>
      <c r="BE1" s="2" t="s">
        <v>24</v>
      </c>
      <c r="BF1" s="2" t="s">
        <v>25</v>
      </c>
      <c r="BG1" s="2" t="s">
        <v>25</v>
      </c>
      <c r="BH1" s="2" t="s">
        <v>25</v>
      </c>
      <c r="BI1" s="2" t="s">
        <v>25</v>
      </c>
      <c r="BJ1" s="2" t="s">
        <v>26</v>
      </c>
      <c r="BK1" s="2" t="s">
        <v>26</v>
      </c>
      <c r="BL1" s="2" t="s">
        <v>26</v>
      </c>
      <c r="BM1" s="2" t="s">
        <v>27</v>
      </c>
      <c r="BN1" s="2" t="s">
        <v>27</v>
      </c>
      <c r="BO1" s="2" t="s">
        <v>27</v>
      </c>
      <c r="BP1" s="2" t="s">
        <v>28</v>
      </c>
      <c r="BQ1" s="2" t="s">
        <v>29</v>
      </c>
      <c r="BR1" s="2" t="s">
        <v>30</v>
      </c>
      <c r="BS1" s="2" t="s">
        <v>31</v>
      </c>
      <c r="BT1" s="2" t="s">
        <v>32</v>
      </c>
      <c r="BU1" s="2" t="s">
        <v>33</v>
      </c>
      <c r="BV1" s="2" t="s">
        <v>34</v>
      </c>
      <c r="BW1" s="2" t="s">
        <v>35</v>
      </c>
      <c r="BX1" s="2" t="s">
        <v>36</v>
      </c>
      <c r="BY1" s="2" t="s">
        <v>37</v>
      </c>
      <c r="BZ1" s="2" t="s">
        <v>38</v>
      </c>
      <c r="CA1" s="2" t="s">
        <v>39</v>
      </c>
      <c r="CB1" s="2" t="s">
        <v>40</v>
      </c>
      <c r="CC1" s="2" t="s">
        <v>41</v>
      </c>
      <c r="CD1" s="2" t="s">
        <v>39</v>
      </c>
      <c r="CE1" s="2" t="s">
        <v>39</v>
      </c>
      <c r="CF1" s="2" t="s">
        <v>39</v>
      </c>
      <c r="CG1" s="2" t="s">
        <v>42</v>
      </c>
      <c r="CH1" s="2" t="s">
        <v>39</v>
      </c>
      <c r="CI1" s="2" t="s">
        <v>43</v>
      </c>
    </row>
    <row r="2" spans="1:87" x14ac:dyDescent="0.25">
      <c r="A2" s="2" t="s">
        <v>39</v>
      </c>
      <c r="B2" s="2" t="s">
        <v>39</v>
      </c>
      <c r="C2" s="2" t="s">
        <v>39</v>
      </c>
      <c r="D2" s="2" t="s">
        <v>39</v>
      </c>
      <c r="E2" s="2" t="s">
        <v>39</v>
      </c>
      <c r="F2" s="2" t="s">
        <v>39</v>
      </c>
      <c r="G2" s="2" t="s">
        <v>39</v>
      </c>
      <c r="H2" s="2" t="s">
        <v>39</v>
      </c>
      <c r="I2" s="2" t="s">
        <v>39</v>
      </c>
      <c r="J2" s="2" t="s">
        <v>39</v>
      </c>
      <c r="K2" s="2" t="s">
        <v>39</v>
      </c>
      <c r="L2" s="2"/>
      <c r="M2" s="2" t="s">
        <v>39</v>
      </c>
      <c r="N2" s="2" t="s">
        <v>39</v>
      </c>
      <c r="O2" s="2" t="s">
        <v>39</v>
      </c>
      <c r="P2" s="2" t="s">
        <v>39</v>
      </c>
      <c r="Q2" s="2" t="s">
        <v>39</v>
      </c>
      <c r="R2" s="2" t="s">
        <v>39</v>
      </c>
      <c r="S2" s="2" t="s">
        <v>39</v>
      </c>
      <c r="T2" s="2" t="s">
        <v>39</v>
      </c>
      <c r="U2" s="2" t="s">
        <v>44</v>
      </c>
      <c r="V2" s="2" t="s">
        <v>45</v>
      </c>
      <c r="W2" s="2" t="s">
        <v>46</v>
      </c>
      <c r="X2" s="2" t="s">
        <v>47</v>
      </c>
      <c r="Y2" s="2" t="s">
        <v>48</v>
      </c>
      <c r="Z2" s="2" t="s">
        <v>49</v>
      </c>
      <c r="AA2" s="2" t="s">
        <v>50</v>
      </c>
      <c r="AB2" s="2" t="s">
        <v>51</v>
      </c>
      <c r="AC2" s="2" t="s">
        <v>52</v>
      </c>
      <c r="AD2" s="2" t="s">
        <v>53</v>
      </c>
      <c r="AE2" s="2" t="s">
        <v>54</v>
      </c>
      <c r="AF2" s="2" t="s">
        <v>55</v>
      </c>
      <c r="AG2" s="2" t="s">
        <v>56</v>
      </c>
      <c r="AH2" s="2" t="s">
        <v>57</v>
      </c>
      <c r="AI2" s="2" t="s">
        <v>58</v>
      </c>
      <c r="AJ2" s="2" t="s">
        <v>59</v>
      </c>
      <c r="AK2" s="2" t="s">
        <v>60</v>
      </c>
      <c r="AL2" s="2" t="s">
        <v>61</v>
      </c>
      <c r="AM2" s="2" t="s">
        <v>62</v>
      </c>
      <c r="AN2" s="2" t="s">
        <v>63</v>
      </c>
      <c r="AO2" s="2" t="s">
        <v>64</v>
      </c>
      <c r="AP2" s="2" t="s">
        <v>65</v>
      </c>
      <c r="AQ2" s="2" t="s">
        <v>66</v>
      </c>
      <c r="AR2" s="2" t="s">
        <v>67</v>
      </c>
      <c r="AS2" s="2" t="s">
        <v>68</v>
      </c>
      <c r="AT2" s="2" t="s">
        <v>69</v>
      </c>
      <c r="AU2" s="2" t="s">
        <v>70</v>
      </c>
      <c r="AV2" s="2" t="s">
        <v>71</v>
      </c>
      <c r="AW2" s="2" t="s">
        <v>72</v>
      </c>
      <c r="AX2" s="2" t="s">
        <v>73</v>
      </c>
      <c r="AY2" s="2" t="s">
        <v>74</v>
      </c>
      <c r="AZ2" s="2" t="s">
        <v>75</v>
      </c>
      <c r="BA2" s="2" t="s">
        <v>76</v>
      </c>
      <c r="BB2" s="2" t="s">
        <v>77</v>
      </c>
      <c r="BC2" s="2" t="s">
        <v>78</v>
      </c>
      <c r="BD2" s="2" t="s">
        <v>79</v>
      </c>
      <c r="BE2" s="2" t="s">
        <v>80</v>
      </c>
      <c r="BF2" s="2" t="s">
        <v>81</v>
      </c>
      <c r="BG2" s="2" t="s">
        <v>82</v>
      </c>
      <c r="BH2" s="2" t="s">
        <v>83</v>
      </c>
      <c r="BI2" s="2" t="s">
        <v>84</v>
      </c>
      <c r="BJ2" s="2" t="s">
        <v>85</v>
      </c>
      <c r="BK2" s="2" t="s">
        <v>86</v>
      </c>
      <c r="BL2" s="2" t="s">
        <v>87</v>
      </c>
      <c r="BM2" s="2" t="s">
        <v>88</v>
      </c>
      <c r="BN2" s="2" t="s">
        <v>89</v>
      </c>
      <c r="BO2" s="2" t="s">
        <v>90</v>
      </c>
      <c r="BP2" s="2" t="s">
        <v>91</v>
      </c>
      <c r="BQ2" s="2" t="s">
        <v>39</v>
      </c>
      <c r="BR2" s="2" t="s">
        <v>39</v>
      </c>
      <c r="BS2" s="2" t="s">
        <v>39</v>
      </c>
      <c r="BT2" s="2" t="s">
        <v>39</v>
      </c>
      <c r="BU2" s="2" t="s">
        <v>39</v>
      </c>
      <c r="BV2" s="2" t="s">
        <v>39</v>
      </c>
      <c r="BW2" s="2" t="s">
        <v>39</v>
      </c>
      <c r="BX2" s="2" t="s">
        <v>39</v>
      </c>
      <c r="BY2" s="2" t="s">
        <v>39</v>
      </c>
      <c r="BZ2" s="2" t="s">
        <v>39</v>
      </c>
      <c r="CA2" s="2" t="s">
        <v>92</v>
      </c>
      <c r="CB2" s="2" t="s">
        <v>39</v>
      </c>
      <c r="CC2" s="2" t="s">
        <v>93</v>
      </c>
      <c r="CD2" s="2" t="s">
        <v>94</v>
      </c>
      <c r="CE2" s="2" t="s">
        <v>95</v>
      </c>
      <c r="CF2" s="2" t="s">
        <v>96</v>
      </c>
      <c r="CG2" s="2" t="s">
        <v>39</v>
      </c>
      <c r="CH2" s="2" t="s">
        <v>92</v>
      </c>
      <c r="CI2" s="2" t="s">
        <v>39</v>
      </c>
    </row>
    <row r="3" spans="1:87" x14ac:dyDescent="0.25">
      <c r="A3" s="1">
        <v>148484864</v>
      </c>
      <c r="B3" s="1" t="s">
        <v>97</v>
      </c>
      <c r="C3" s="1" t="s">
        <v>98</v>
      </c>
      <c r="D3" s="3">
        <v>44766.810486111113</v>
      </c>
      <c r="E3" s="1" t="b">
        <v>0</v>
      </c>
      <c r="F3" s="1">
        <v>397</v>
      </c>
      <c r="G3" s="1">
        <v>1</v>
      </c>
      <c r="H3" s="1"/>
      <c r="I3" s="1"/>
      <c r="J3" s="1"/>
      <c r="K3" s="1"/>
      <c r="L3" s="1"/>
      <c r="M3" s="1"/>
      <c r="N3" s="1"/>
      <c r="O3" s="1" t="s">
        <v>99</v>
      </c>
      <c r="P3" s="1" t="s">
        <v>100</v>
      </c>
      <c r="Q3" s="1" t="s">
        <v>101</v>
      </c>
      <c r="U3" s="1">
        <v>4</v>
      </c>
      <c r="V3" s="1">
        <v>4</v>
      </c>
      <c r="W3" s="1">
        <v>4</v>
      </c>
      <c r="X3" s="1">
        <v>4</v>
      </c>
      <c r="Y3" s="1">
        <v>4</v>
      </c>
      <c r="Z3" s="1">
        <v>4</v>
      </c>
      <c r="AA3" s="1">
        <v>4</v>
      </c>
      <c r="AB3" s="1">
        <v>4</v>
      </c>
      <c r="AC3" s="1">
        <v>4</v>
      </c>
      <c r="AD3" s="1">
        <v>4</v>
      </c>
      <c r="AE3" s="1">
        <v>5</v>
      </c>
      <c r="AF3" s="1">
        <v>5</v>
      </c>
      <c r="AG3" s="1">
        <v>4</v>
      </c>
      <c r="AH3" s="1">
        <v>4</v>
      </c>
      <c r="AI3" s="1">
        <v>3</v>
      </c>
      <c r="AJ3" s="1">
        <v>6</v>
      </c>
      <c r="AK3" s="1">
        <v>6</v>
      </c>
      <c r="AL3" s="1">
        <v>6</v>
      </c>
      <c r="AM3" s="1">
        <v>6</v>
      </c>
      <c r="AN3" s="1">
        <v>6</v>
      </c>
      <c r="AO3" s="1">
        <v>6</v>
      </c>
      <c r="AP3" s="1">
        <v>6</v>
      </c>
      <c r="AQ3" s="1">
        <v>6</v>
      </c>
      <c r="AR3" s="1">
        <v>6</v>
      </c>
      <c r="AS3" s="1">
        <v>6</v>
      </c>
      <c r="AT3" s="1">
        <v>6</v>
      </c>
      <c r="AU3" s="1">
        <v>7</v>
      </c>
      <c r="AV3" s="1">
        <v>6</v>
      </c>
      <c r="AW3" s="1">
        <v>7</v>
      </c>
      <c r="AX3" s="1">
        <v>6</v>
      </c>
      <c r="AY3" s="1">
        <v>7</v>
      </c>
      <c r="AZ3" s="1">
        <v>7</v>
      </c>
      <c r="BA3" s="1">
        <v>3</v>
      </c>
      <c r="BB3" s="1">
        <v>3</v>
      </c>
      <c r="BC3" s="1">
        <v>4</v>
      </c>
      <c r="BD3" s="1">
        <v>3</v>
      </c>
      <c r="BE3" s="1">
        <v>4</v>
      </c>
      <c r="BF3" s="1">
        <v>5</v>
      </c>
      <c r="BG3" s="1">
        <v>5</v>
      </c>
      <c r="BH3" s="1">
        <v>5</v>
      </c>
      <c r="BI3" s="1">
        <v>5</v>
      </c>
      <c r="BJ3" s="1">
        <v>5</v>
      </c>
      <c r="BK3" s="1">
        <v>5</v>
      </c>
      <c r="BL3" s="1">
        <v>3</v>
      </c>
      <c r="BM3" s="1">
        <v>3</v>
      </c>
      <c r="BN3" s="1">
        <v>4</v>
      </c>
      <c r="BO3" s="1">
        <v>2</v>
      </c>
      <c r="BP3" s="1">
        <v>4</v>
      </c>
      <c r="BR3" s="1">
        <v>1</v>
      </c>
      <c r="BS3" s="1">
        <v>1</v>
      </c>
      <c r="BU3" s="1">
        <v>1</v>
      </c>
      <c r="BV3" s="1" t="s">
        <v>102</v>
      </c>
      <c r="BW3" s="1">
        <v>2</v>
      </c>
      <c r="BX3" s="1" t="s">
        <v>103</v>
      </c>
      <c r="BZ3" s="1">
        <v>2</v>
      </c>
      <c r="CB3" s="1">
        <v>1</v>
      </c>
      <c r="CC3" s="1">
        <v>1</v>
      </c>
    </row>
    <row r="4" spans="1:87" x14ac:dyDescent="0.25">
      <c r="A4" s="1">
        <v>148487325</v>
      </c>
      <c r="B4" s="1" t="s">
        <v>97</v>
      </c>
      <c r="C4" s="1" t="s">
        <v>104</v>
      </c>
      <c r="D4" s="3">
        <v>44766.900879629633</v>
      </c>
      <c r="E4" s="1" t="b">
        <v>0</v>
      </c>
      <c r="F4" s="1">
        <v>450</v>
      </c>
      <c r="G4" s="1">
        <v>1</v>
      </c>
      <c r="H4" s="1"/>
      <c r="I4" s="1"/>
      <c r="J4" s="1"/>
      <c r="K4" s="1"/>
      <c r="L4" s="1"/>
      <c r="M4" s="1"/>
      <c r="N4" s="1"/>
      <c r="O4" s="1" t="s">
        <v>99</v>
      </c>
      <c r="P4" s="1" t="s">
        <v>100</v>
      </c>
      <c r="Q4" s="1" t="s">
        <v>101</v>
      </c>
      <c r="U4" s="1">
        <v>4</v>
      </c>
      <c r="V4" s="1">
        <v>3</v>
      </c>
      <c r="W4" s="1">
        <v>3</v>
      </c>
      <c r="X4" s="1">
        <v>4</v>
      </c>
      <c r="Y4" s="1">
        <v>5</v>
      </c>
      <c r="Z4" s="1">
        <v>2</v>
      </c>
      <c r="AA4" s="1">
        <v>5</v>
      </c>
      <c r="AB4" s="1">
        <v>4</v>
      </c>
      <c r="AC4" s="1">
        <v>4</v>
      </c>
      <c r="AD4" s="1">
        <v>5</v>
      </c>
      <c r="AE4" s="1">
        <v>5</v>
      </c>
      <c r="AF4" s="1">
        <v>3</v>
      </c>
      <c r="AG4" s="1">
        <v>4</v>
      </c>
      <c r="AH4" s="1">
        <v>3</v>
      </c>
      <c r="AI4" s="1">
        <v>4</v>
      </c>
      <c r="AJ4" s="1">
        <v>6</v>
      </c>
      <c r="AK4" s="1">
        <v>6</v>
      </c>
      <c r="AL4" s="1">
        <v>6</v>
      </c>
      <c r="AM4" s="1">
        <v>6</v>
      </c>
      <c r="AN4" s="1">
        <v>6</v>
      </c>
      <c r="AO4" s="1">
        <v>6</v>
      </c>
      <c r="AP4" s="1">
        <v>6</v>
      </c>
      <c r="AQ4" s="1">
        <v>6</v>
      </c>
      <c r="AR4" s="1">
        <v>6</v>
      </c>
      <c r="AS4" s="1">
        <v>6</v>
      </c>
      <c r="AT4" s="1">
        <v>6</v>
      </c>
      <c r="AU4" s="1">
        <v>6</v>
      </c>
      <c r="AV4" s="1">
        <v>6</v>
      </c>
      <c r="AW4" s="1">
        <v>6</v>
      </c>
      <c r="AX4" s="1">
        <v>6</v>
      </c>
      <c r="AY4" s="1">
        <v>6</v>
      </c>
      <c r="AZ4" s="1">
        <v>6</v>
      </c>
      <c r="BA4" s="1">
        <v>2</v>
      </c>
      <c r="BB4" s="1">
        <v>4</v>
      </c>
      <c r="BC4" s="1">
        <v>2</v>
      </c>
      <c r="BD4" s="1">
        <v>4</v>
      </c>
      <c r="BE4" s="1">
        <v>4</v>
      </c>
      <c r="BF4" s="1">
        <v>4</v>
      </c>
      <c r="BG4" s="1">
        <v>4</v>
      </c>
      <c r="BH4" s="1">
        <v>4</v>
      </c>
      <c r="BI4" s="1">
        <v>4</v>
      </c>
      <c r="BJ4" s="1">
        <v>6</v>
      </c>
      <c r="BK4" s="1">
        <v>2</v>
      </c>
      <c r="BL4" s="1">
        <v>2</v>
      </c>
      <c r="BM4" s="1">
        <v>3</v>
      </c>
      <c r="BN4" s="1">
        <v>2</v>
      </c>
      <c r="BO4" s="1">
        <v>5</v>
      </c>
      <c r="BP4" s="1">
        <v>3</v>
      </c>
      <c r="BR4" s="1">
        <v>2</v>
      </c>
      <c r="BS4" s="1">
        <v>2</v>
      </c>
      <c r="BT4" s="1">
        <v>1</v>
      </c>
      <c r="BY4" s="1" t="s">
        <v>105</v>
      </c>
      <c r="BZ4" s="1">
        <v>5</v>
      </c>
      <c r="CA4" s="1" t="s">
        <v>106</v>
      </c>
      <c r="CB4" s="1">
        <v>1</v>
      </c>
      <c r="CC4" s="1">
        <v>1</v>
      </c>
    </row>
    <row r="5" spans="1:87" x14ac:dyDescent="0.25">
      <c r="A5" s="1">
        <v>148875680</v>
      </c>
      <c r="B5" s="1" t="s">
        <v>97</v>
      </c>
      <c r="C5" s="1" t="s">
        <v>107</v>
      </c>
      <c r="D5" s="3">
        <v>44774.916446759256</v>
      </c>
      <c r="E5" s="1" t="b">
        <v>0</v>
      </c>
      <c r="F5" s="1">
        <v>481</v>
      </c>
      <c r="G5" s="1">
        <v>1</v>
      </c>
      <c r="H5" s="1"/>
      <c r="I5" s="1"/>
      <c r="J5" s="1"/>
      <c r="K5" s="1"/>
      <c r="L5" s="1"/>
      <c r="M5" s="1"/>
      <c r="N5" s="1"/>
      <c r="O5" s="1" t="s">
        <v>99</v>
      </c>
      <c r="P5" s="1" t="s">
        <v>100</v>
      </c>
      <c r="Q5" s="1" t="s">
        <v>101</v>
      </c>
      <c r="U5" s="1">
        <v>4</v>
      </c>
      <c r="V5" s="1">
        <v>4</v>
      </c>
      <c r="W5" s="1">
        <v>4</v>
      </c>
      <c r="X5" s="1">
        <v>4</v>
      </c>
      <c r="Y5" s="1">
        <v>4</v>
      </c>
      <c r="Z5" s="1">
        <v>3</v>
      </c>
      <c r="AA5" s="1">
        <v>4</v>
      </c>
      <c r="AB5" s="1">
        <v>4</v>
      </c>
      <c r="AC5" s="1">
        <v>4</v>
      </c>
      <c r="AD5" s="1">
        <v>4</v>
      </c>
      <c r="AE5" s="1">
        <v>4</v>
      </c>
      <c r="AF5" s="1">
        <v>4</v>
      </c>
      <c r="AG5" s="1">
        <v>4</v>
      </c>
      <c r="AH5" s="1">
        <v>3</v>
      </c>
      <c r="AI5" s="1">
        <v>4</v>
      </c>
      <c r="AJ5" s="1">
        <v>6</v>
      </c>
      <c r="AK5" s="1">
        <v>6</v>
      </c>
      <c r="AL5" s="1">
        <v>6</v>
      </c>
      <c r="AM5" s="1">
        <v>5</v>
      </c>
      <c r="AN5" s="1">
        <v>6</v>
      </c>
      <c r="AO5" s="1">
        <v>7</v>
      </c>
      <c r="AP5" s="1">
        <v>6</v>
      </c>
      <c r="AQ5" s="1">
        <v>7</v>
      </c>
      <c r="AR5" s="1">
        <v>6</v>
      </c>
      <c r="AS5" s="1">
        <v>6</v>
      </c>
      <c r="AT5" s="1">
        <v>6</v>
      </c>
      <c r="AU5" s="1">
        <v>6</v>
      </c>
      <c r="AV5" s="1">
        <v>5</v>
      </c>
      <c r="AW5" s="1">
        <v>7</v>
      </c>
      <c r="AX5" s="1">
        <v>6</v>
      </c>
      <c r="AY5" s="1">
        <v>7</v>
      </c>
      <c r="AZ5" s="1">
        <v>7</v>
      </c>
      <c r="BA5" s="1">
        <v>4</v>
      </c>
      <c r="BB5" s="1">
        <v>4</v>
      </c>
      <c r="BC5" s="1">
        <v>3</v>
      </c>
      <c r="BD5" s="1">
        <v>4</v>
      </c>
      <c r="BE5" s="1">
        <v>4</v>
      </c>
      <c r="BF5" s="1">
        <v>4</v>
      </c>
      <c r="BG5" s="1">
        <v>4</v>
      </c>
      <c r="BH5" s="1">
        <v>3</v>
      </c>
      <c r="BI5" s="1">
        <v>4</v>
      </c>
      <c r="BJ5" s="1">
        <v>6</v>
      </c>
      <c r="BK5" s="1">
        <v>4</v>
      </c>
      <c r="BL5" s="1">
        <v>3</v>
      </c>
      <c r="BM5" s="1">
        <v>4</v>
      </c>
      <c r="BN5" s="1">
        <v>4</v>
      </c>
      <c r="BO5" s="1">
        <v>4</v>
      </c>
      <c r="BP5" s="1">
        <v>4</v>
      </c>
      <c r="BR5" s="1">
        <v>3</v>
      </c>
      <c r="BS5" s="1">
        <v>1</v>
      </c>
      <c r="BU5" s="1">
        <v>1</v>
      </c>
      <c r="BV5" s="1" t="s">
        <v>108</v>
      </c>
      <c r="BW5" s="1">
        <v>3</v>
      </c>
      <c r="BY5" s="1" t="s">
        <v>109</v>
      </c>
      <c r="BZ5" s="1">
        <v>1</v>
      </c>
      <c r="CB5" s="1">
        <v>1</v>
      </c>
      <c r="CC5" s="1">
        <v>1</v>
      </c>
      <c r="CD5" s="1">
        <v>1</v>
      </c>
    </row>
    <row r="6" spans="1:87" x14ac:dyDescent="0.25">
      <c r="A6" s="1">
        <v>149078634</v>
      </c>
      <c r="B6" s="1" t="s">
        <v>97</v>
      </c>
      <c r="C6" s="1" t="s">
        <v>110</v>
      </c>
      <c r="D6" s="3">
        <v>44778.72965277778</v>
      </c>
      <c r="E6" s="1" t="b">
        <v>0</v>
      </c>
      <c r="F6" s="1">
        <v>1230</v>
      </c>
      <c r="G6" s="1">
        <v>1</v>
      </c>
      <c r="H6" s="1"/>
      <c r="I6" s="1"/>
      <c r="J6" s="1"/>
      <c r="K6" s="1"/>
      <c r="L6" s="1"/>
      <c r="M6" s="1"/>
      <c r="N6" s="1"/>
      <c r="O6" s="1" t="s">
        <v>99</v>
      </c>
      <c r="P6" s="1" t="s">
        <v>100</v>
      </c>
      <c r="Q6" s="1" t="s">
        <v>101</v>
      </c>
      <c r="U6" s="1">
        <v>5</v>
      </c>
      <c r="V6" s="1">
        <v>5</v>
      </c>
      <c r="W6" s="1">
        <v>5</v>
      </c>
      <c r="X6" s="1">
        <v>4</v>
      </c>
      <c r="Y6" s="1">
        <v>4</v>
      </c>
      <c r="Z6" s="1">
        <v>5</v>
      </c>
      <c r="AA6" s="1">
        <v>5</v>
      </c>
      <c r="AB6" s="1">
        <v>4</v>
      </c>
      <c r="AC6" s="1">
        <v>4</v>
      </c>
      <c r="AD6" s="1">
        <v>4</v>
      </c>
      <c r="AE6" s="1">
        <v>5</v>
      </c>
      <c r="AF6" s="1">
        <v>5</v>
      </c>
      <c r="AG6" s="1">
        <v>4</v>
      </c>
      <c r="AH6" s="1">
        <v>4</v>
      </c>
      <c r="AI6" s="1">
        <v>4</v>
      </c>
      <c r="AJ6" s="1">
        <v>7</v>
      </c>
      <c r="AK6" s="1">
        <v>7</v>
      </c>
      <c r="AL6" s="1">
        <v>6</v>
      </c>
      <c r="AM6" s="1">
        <v>6</v>
      </c>
      <c r="AN6" s="1">
        <v>6</v>
      </c>
      <c r="AO6" s="1">
        <v>6</v>
      </c>
      <c r="AP6" s="1">
        <v>7</v>
      </c>
      <c r="AQ6" s="1">
        <v>6</v>
      </c>
      <c r="AR6" s="1">
        <v>7</v>
      </c>
      <c r="AS6" s="1">
        <v>7</v>
      </c>
      <c r="AT6" s="1">
        <v>6</v>
      </c>
      <c r="AU6" s="1">
        <v>6</v>
      </c>
      <c r="AV6" s="1">
        <v>5</v>
      </c>
      <c r="AW6" s="1">
        <v>6</v>
      </c>
      <c r="AX6" s="1">
        <v>6</v>
      </c>
      <c r="AY6" s="1">
        <v>7</v>
      </c>
      <c r="AZ6" s="1">
        <v>7</v>
      </c>
      <c r="BA6" s="1">
        <v>4</v>
      </c>
      <c r="BB6" s="1">
        <v>4</v>
      </c>
      <c r="BC6" s="1">
        <v>5</v>
      </c>
      <c r="BD6" s="1">
        <v>4</v>
      </c>
      <c r="BE6" s="1">
        <v>2</v>
      </c>
      <c r="BF6" s="1">
        <v>2</v>
      </c>
      <c r="BG6" s="1">
        <v>4</v>
      </c>
      <c r="BH6" s="1">
        <v>5</v>
      </c>
      <c r="BI6" s="1">
        <v>4</v>
      </c>
      <c r="BJ6" s="1">
        <v>3</v>
      </c>
      <c r="BK6" s="1">
        <v>3</v>
      </c>
      <c r="BL6" s="1">
        <v>3</v>
      </c>
      <c r="BM6" s="1">
        <v>4</v>
      </c>
      <c r="BN6" s="1">
        <v>5</v>
      </c>
      <c r="BO6" s="1">
        <v>2</v>
      </c>
      <c r="BP6" s="1">
        <v>4</v>
      </c>
      <c r="BR6" s="1">
        <v>10</v>
      </c>
      <c r="BS6" s="1">
        <v>1</v>
      </c>
      <c r="BU6" s="1">
        <v>1</v>
      </c>
      <c r="BV6" s="1" t="s">
        <v>111</v>
      </c>
      <c r="BW6" s="1">
        <v>2</v>
      </c>
      <c r="BX6" s="1" t="s">
        <v>112</v>
      </c>
      <c r="BZ6" s="1">
        <v>1</v>
      </c>
      <c r="CB6" s="1">
        <v>1</v>
      </c>
      <c r="CC6" s="1">
        <v>1</v>
      </c>
    </row>
    <row r="7" spans="1:87" x14ac:dyDescent="0.25">
      <c r="A7" s="1">
        <v>149685054</v>
      </c>
      <c r="B7" s="1" t="s">
        <v>97</v>
      </c>
      <c r="C7" s="1" t="s">
        <v>113</v>
      </c>
      <c r="D7" s="3">
        <v>44790.459641203706</v>
      </c>
      <c r="E7" s="1" t="b">
        <v>0</v>
      </c>
      <c r="F7" s="1">
        <v>661</v>
      </c>
      <c r="G7" s="1">
        <v>1</v>
      </c>
      <c r="H7" s="1"/>
      <c r="I7" s="1"/>
      <c r="J7" s="1"/>
      <c r="K7" s="1"/>
      <c r="L7" s="1"/>
      <c r="M7" s="1"/>
      <c r="N7" s="1"/>
      <c r="O7" s="1" t="s">
        <v>39</v>
      </c>
      <c r="P7" s="1" t="s">
        <v>100</v>
      </c>
      <c r="Q7" s="1" t="s">
        <v>101</v>
      </c>
      <c r="U7" s="1">
        <v>5</v>
      </c>
      <c r="V7" s="1">
        <v>5</v>
      </c>
      <c r="W7" s="1">
        <v>3</v>
      </c>
      <c r="X7" s="1">
        <v>3</v>
      </c>
      <c r="Y7" s="1">
        <v>4</v>
      </c>
      <c r="Z7" s="1">
        <v>3</v>
      </c>
      <c r="AA7" s="1">
        <v>4</v>
      </c>
      <c r="AB7" s="1">
        <v>4</v>
      </c>
      <c r="AC7" s="1">
        <v>2</v>
      </c>
      <c r="AD7" s="1">
        <v>2</v>
      </c>
      <c r="AE7" s="1">
        <v>3</v>
      </c>
      <c r="AF7" s="1">
        <v>5</v>
      </c>
      <c r="AG7" s="1">
        <v>3</v>
      </c>
      <c r="AH7" s="1">
        <v>3</v>
      </c>
      <c r="AI7" s="1">
        <v>2</v>
      </c>
      <c r="AJ7" s="1">
        <v>4</v>
      </c>
      <c r="AK7" s="1">
        <v>4</v>
      </c>
      <c r="AL7" s="1">
        <v>5</v>
      </c>
      <c r="AM7" s="1">
        <v>3</v>
      </c>
      <c r="AN7" s="1">
        <v>4</v>
      </c>
      <c r="AO7" s="1">
        <v>3</v>
      </c>
      <c r="AP7" s="1">
        <v>5</v>
      </c>
      <c r="AQ7" s="1">
        <v>6</v>
      </c>
      <c r="AR7" s="1">
        <v>6</v>
      </c>
      <c r="AS7" s="1">
        <v>6</v>
      </c>
      <c r="AT7" s="1">
        <v>6</v>
      </c>
      <c r="AU7" s="1">
        <v>2</v>
      </c>
      <c r="AV7" s="1">
        <v>2</v>
      </c>
      <c r="AW7" s="1">
        <v>6</v>
      </c>
      <c r="AX7" s="1">
        <v>6</v>
      </c>
      <c r="AY7" s="1">
        <v>6</v>
      </c>
      <c r="AZ7" s="1">
        <v>6</v>
      </c>
      <c r="BA7" s="1">
        <v>1</v>
      </c>
      <c r="BB7" s="1">
        <v>3</v>
      </c>
      <c r="BC7" s="1">
        <v>1</v>
      </c>
      <c r="BD7" s="1">
        <v>1</v>
      </c>
      <c r="BE7" s="1">
        <v>1</v>
      </c>
      <c r="BF7" s="1">
        <v>2</v>
      </c>
      <c r="BG7" s="1">
        <v>2</v>
      </c>
      <c r="BH7" s="1">
        <v>3</v>
      </c>
      <c r="BI7" s="1">
        <v>1</v>
      </c>
      <c r="BJ7" s="1">
        <v>2</v>
      </c>
      <c r="BK7" s="1">
        <v>5</v>
      </c>
      <c r="BL7" s="1">
        <v>3</v>
      </c>
      <c r="BM7" s="1">
        <v>3</v>
      </c>
      <c r="BN7" s="1">
        <v>3</v>
      </c>
      <c r="BO7" s="1">
        <v>4</v>
      </c>
      <c r="BP7" s="1">
        <v>3</v>
      </c>
      <c r="BR7" s="1">
        <v>7</v>
      </c>
      <c r="BS7" s="1">
        <v>1</v>
      </c>
      <c r="BU7" s="1">
        <v>1</v>
      </c>
      <c r="BV7" s="1" t="s">
        <v>114</v>
      </c>
      <c r="BW7" s="1">
        <v>2</v>
      </c>
      <c r="BX7" s="1" t="s">
        <v>115</v>
      </c>
      <c r="BZ7" s="1">
        <v>5</v>
      </c>
      <c r="CA7" s="1" t="s">
        <v>116</v>
      </c>
      <c r="CB7" s="1">
        <v>1</v>
      </c>
      <c r="CC7" s="1">
        <v>1</v>
      </c>
      <c r="CD7" s="1">
        <v>1</v>
      </c>
      <c r="CE7" s="1">
        <v>1</v>
      </c>
    </row>
    <row r="8" spans="1:87" x14ac:dyDescent="0.25">
      <c r="A8" s="1">
        <v>149685644</v>
      </c>
      <c r="B8" s="1" t="s">
        <v>97</v>
      </c>
      <c r="C8" s="1" t="s">
        <v>117</v>
      </c>
      <c r="D8" s="3">
        <v>44790.466180555559</v>
      </c>
      <c r="E8" s="1" t="b">
        <v>0</v>
      </c>
      <c r="F8" s="1">
        <v>537</v>
      </c>
      <c r="G8" s="1">
        <v>1</v>
      </c>
      <c r="H8" s="1"/>
      <c r="I8" s="1"/>
      <c r="J8" s="1"/>
      <c r="K8" s="1"/>
      <c r="L8" s="1"/>
      <c r="M8" s="1"/>
      <c r="N8" s="1"/>
      <c r="O8" s="1" t="s">
        <v>39</v>
      </c>
      <c r="P8" s="1" t="s">
        <v>100</v>
      </c>
      <c r="Q8" s="1" t="s">
        <v>118</v>
      </c>
      <c r="U8" s="1">
        <v>4</v>
      </c>
      <c r="V8" s="1">
        <v>3</v>
      </c>
      <c r="W8" s="1">
        <v>4</v>
      </c>
      <c r="X8" s="1">
        <v>3</v>
      </c>
      <c r="Y8" s="1">
        <v>3</v>
      </c>
      <c r="Z8" s="1">
        <v>4</v>
      </c>
      <c r="AA8" s="1">
        <v>4</v>
      </c>
      <c r="AB8" s="1">
        <v>4</v>
      </c>
      <c r="AC8" s="1">
        <v>4</v>
      </c>
      <c r="AD8" s="1">
        <v>4</v>
      </c>
      <c r="AE8" s="1">
        <v>4</v>
      </c>
      <c r="AF8" s="1">
        <v>3</v>
      </c>
      <c r="AG8" s="1">
        <v>4</v>
      </c>
      <c r="AH8" s="1">
        <v>2</v>
      </c>
      <c r="AI8" s="1">
        <v>4</v>
      </c>
      <c r="AJ8" s="1">
        <v>5</v>
      </c>
      <c r="AK8" s="1">
        <v>5</v>
      </c>
      <c r="AL8" s="1">
        <v>5</v>
      </c>
      <c r="AM8" s="1">
        <v>5</v>
      </c>
      <c r="AN8" s="1">
        <v>5</v>
      </c>
      <c r="AO8" s="1">
        <v>6</v>
      </c>
      <c r="AP8" s="1">
        <v>6</v>
      </c>
      <c r="AQ8" s="1">
        <v>6</v>
      </c>
      <c r="AR8" s="1">
        <v>6</v>
      </c>
      <c r="AS8" s="1">
        <v>6</v>
      </c>
      <c r="AT8" s="1">
        <v>6</v>
      </c>
      <c r="AU8" s="1">
        <v>4</v>
      </c>
      <c r="AV8" s="1">
        <v>5</v>
      </c>
      <c r="AW8" s="1">
        <v>5</v>
      </c>
      <c r="AX8" s="1">
        <v>5</v>
      </c>
      <c r="AY8" s="1">
        <v>6</v>
      </c>
      <c r="AZ8" s="1">
        <v>6</v>
      </c>
      <c r="BA8" s="1">
        <v>2</v>
      </c>
      <c r="BB8" s="1">
        <v>4</v>
      </c>
      <c r="BC8" s="1">
        <v>2</v>
      </c>
      <c r="BD8" s="1">
        <v>4</v>
      </c>
      <c r="BE8" s="1">
        <v>4</v>
      </c>
      <c r="BF8" s="1">
        <v>4</v>
      </c>
      <c r="BG8" s="1">
        <v>4</v>
      </c>
      <c r="BH8" s="1">
        <v>3</v>
      </c>
      <c r="BI8" s="1">
        <v>2</v>
      </c>
      <c r="BJ8" s="1">
        <v>3</v>
      </c>
      <c r="BK8" s="1">
        <v>4</v>
      </c>
      <c r="BL8" s="1">
        <v>2</v>
      </c>
      <c r="BM8" s="1">
        <v>2</v>
      </c>
      <c r="BN8" s="1">
        <v>3</v>
      </c>
      <c r="BO8" s="1">
        <v>4</v>
      </c>
      <c r="BP8" s="1">
        <v>4</v>
      </c>
      <c r="BR8" s="1">
        <v>5</v>
      </c>
      <c r="BS8" s="1">
        <v>1</v>
      </c>
      <c r="BU8" s="1">
        <v>1</v>
      </c>
      <c r="BV8" s="1" t="s">
        <v>119</v>
      </c>
      <c r="BW8" s="1">
        <v>2</v>
      </c>
      <c r="BX8" s="1" t="s">
        <v>120</v>
      </c>
      <c r="BZ8" s="1">
        <v>2</v>
      </c>
      <c r="CB8" s="1">
        <v>1</v>
      </c>
      <c r="CC8" s="1">
        <v>1</v>
      </c>
    </row>
    <row r="9" spans="1:87" x14ac:dyDescent="0.25">
      <c r="A9" s="1">
        <v>149695056</v>
      </c>
      <c r="B9" s="1" t="s">
        <v>97</v>
      </c>
      <c r="C9" s="1" t="s">
        <v>121</v>
      </c>
      <c r="D9" s="3">
        <v>44790.523472222223</v>
      </c>
      <c r="E9" s="1" t="b">
        <v>0</v>
      </c>
      <c r="F9" s="1">
        <v>932</v>
      </c>
      <c r="G9" s="1">
        <v>1</v>
      </c>
      <c r="H9" s="1"/>
      <c r="I9" s="1"/>
      <c r="J9" s="1"/>
      <c r="K9" s="1"/>
      <c r="L9" s="1"/>
      <c r="M9" s="1"/>
      <c r="N9" s="1"/>
      <c r="O9" s="1" t="s">
        <v>39</v>
      </c>
      <c r="P9" s="1" t="s">
        <v>100</v>
      </c>
      <c r="Q9" s="1" t="s">
        <v>101</v>
      </c>
      <c r="U9" s="1">
        <v>2</v>
      </c>
      <c r="V9" s="1">
        <v>1</v>
      </c>
      <c r="W9" s="1">
        <v>2</v>
      </c>
      <c r="X9" s="1">
        <v>3</v>
      </c>
      <c r="Y9" s="1">
        <v>3</v>
      </c>
      <c r="Z9" s="1">
        <v>4</v>
      </c>
      <c r="AA9" s="1">
        <v>3</v>
      </c>
      <c r="AB9" s="1">
        <v>3</v>
      </c>
      <c r="AC9" s="1">
        <v>3</v>
      </c>
      <c r="AD9" s="1">
        <v>2</v>
      </c>
      <c r="AE9" s="1">
        <v>4</v>
      </c>
      <c r="AF9" s="1">
        <v>5</v>
      </c>
      <c r="AG9" s="1">
        <v>3</v>
      </c>
      <c r="AH9" s="1">
        <v>2</v>
      </c>
      <c r="AI9" s="1">
        <v>2</v>
      </c>
      <c r="AJ9" s="1">
        <v>5</v>
      </c>
      <c r="AK9" s="1">
        <v>7</v>
      </c>
      <c r="AL9" s="1">
        <v>4</v>
      </c>
      <c r="AM9" s="1">
        <v>7</v>
      </c>
      <c r="AN9" s="1">
        <v>6</v>
      </c>
      <c r="AO9" s="1">
        <v>7</v>
      </c>
      <c r="AP9" s="1">
        <v>6</v>
      </c>
      <c r="AQ9" s="1">
        <v>6</v>
      </c>
      <c r="AR9" s="1">
        <v>6</v>
      </c>
      <c r="AS9" s="1">
        <v>7</v>
      </c>
      <c r="AT9" s="1">
        <v>7</v>
      </c>
      <c r="AU9" s="1">
        <v>6</v>
      </c>
      <c r="AV9" s="1">
        <v>6</v>
      </c>
      <c r="AW9" s="1">
        <v>6</v>
      </c>
      <c r="AX9" s="1">
        <v>6</v>
      </c>
      <c r="AY9" s="1">
        <v>6</v>
      </c>
      <c r="AZ9" s="1">
        <v>6</v>
      </c>
      <c r="BA9" s="1">
        <v>3</v>
      </c>
      <c r="BB9" s="1">
        <v>3</v>
      </c>
      <c r="BC9" s="1">
        <v>2</v>
      </c>
      <c r="BD9" s="1">
        <v>2</v>
      </c>
      <c r="BE9" s="1">
        <v>3</v>
      </c>
      <c r="BF9" s="1">
        <v>5</v>
      </c>
      <c r="BG9" s="1">
        <v>5</v>
      </c>
      <c r="BH9" s="1">
        <v>5</v>
      </c>
      <c r="BI9" s="1">
        <v>4</v>
      </c>
      <c r="BJ9" s="1">
        <v>2</v>
      </c>
      <c r="BK9" s="1">
        <v>1</v>
      </c>
      <c r="BL9" s="1">
        <v>1</v>
      </c>
      <c r="BM9" s="1">
        <v>2</v>
      </c>
      <c r="BN9" s="1">
        <v>3</v>
      </c>
      <c r="BO9" s="1">
        <v>4</v>
      </c>
      <c r="BP9" s="1">
        <v>3</v>
      </c>
      <c r="BR9" s="1">
        <v>6</v>
      </c>
      <c r="BS9" s="1">
        <v>1</v>
      </c>
      <c r="BU9" s="1">
        <v>1</v>
      </c>
      <c r="BV9" s="1" t="s">
        <v>122</v>
      </c>
      <c r="BW9" s="1">
        <v>3</v>
      </c>
      <c r="BY9" s="1" t="s">
        <v>123</v>
      </c>
      <c r="BZ9" s="1">
        <v>1</v>
      </c>
      <c r="CB9" s="1">
        <v>1</v>
      </c>
      <c r="CC9" s="1">
        <v>1</v>
      </c>
    </row>
    <row r="10" spans="1:87" x14ac:dyDescent="0.25">
      <c r="A10" s="1">
        <v>149733270</v>
      </c>
      <c r="B10" s="1" t="s">
        <v>97</v>
      </c>
      <c r="C10" s="1" t="s">
        <v>124</v>
      </c>
      <c r="D10" s="3">
        <v>44790.928402777776</v>
      </c>
      <c r="E10" s="1" t="b">
        <v>0</v>
      </c>
      <c r="F10" s="1">
        <v>1494</v>
      </c>
      <c r="G10" s="1">
        <v>1</v>
      </c>
      <c r="H10" s="1"/>
      <c r="I10" s="1"/>
      <c r="J10" s="1"/>
      <c r="K10" s="1"/>
      <c r="L10" s="1"/>
      <c r="M10" s="1"/>
      <c r="N10" s="1"/>
      <c r="O10" s="1" t="s">
        <v>39</v>
      </c>
      <c r="P10" s="1" t="s">
        <v>100</v>
      </c>
      <c r="Q10" s="1" t="s">
        <v>101</v>
      </c>
      <c r="U10" s="1">
        <v>4</v>
      </c>
      <c r="V10" s="1">
        <v>3</v>
      </c>
      <c r="W10" s="1">
        <v>3</v>
      </c>
      <c r="X10" s="1">
        <v>3</v>
      </c>
      <c r="Y10" s="1">
        <v>3</v>
      </c>
      <c r="Z10" s="1">
        <v>4</v>
      </c>
      <c r="AA10" s="1">
        <v>4</v>
      </c>
      <c r="AB10" s="1">
        <v>2</v>
      </c>
      <c r="AC10" s="1">
        <v>3</v>
      </c>
      <c r="AD10" s="1">
        <v>4</v>
      </c>
      <c r="AE10" s="1">
        <v>4</v>
      </c>
      <c r="AF10" s="1">
        <v>4</v>
      </c>
      <c r="AG10" s="1">
        <v>3</v>
      </c>
      <c r="AH10" s="1">
        <v>3</v>
      </c>
      <c r="AI10" s="1">
        <v>3</v>
      </c>
      <c r="AJ10" s="1">
        <v>4</v>
      </c>
      <c r="AK10" s="1">
        <v>7</v>
      </c>
      <c r="AL10" s="1">
        <v>7</v>
      </c>
      <c r="AM10" s="1">
        <v>4</v>
      </c>
      <c r="AN10" s="1">
        <v>5</v>
      </c>
      <c r="AO10" s="1">
        <v>7</v>
      </c>
      <c r="AP10" s="1">
        <v>6</v>
      </c>
      <c r="AQ10" s="1">
        <v>6</v>
      </c>
      <c r="AR10" s="1">
        <v>6</v>
      </c>
      <c r="AS10" s="1">
        <v>6</v>
      </c>
      <c r="AT10" s="1">
        <v>4</v>
      </c>
      <c r="AU10" s="1">
        <v>3</v>
      </c>
      <c r="AV10" s="1">
        <v>2</v>
      </c>
      <c r="AW10" s="1">
        <v>7</v>
      </c>
      <c r="AX10" s="1">
        <v>5</v>
      </c>
      <c r="AY10" s="1">
        <v>7</v>
      </c>
      <c r="AZ10" s="1">
        <v>7</v>
      </c>
      <c r="BA10" s="1">
        <v>2</v>
      </c>
      <c r="BB10" s="1">
        <v>4</v>
      </c>
      <c r="BC10" s="1">
        <v>2</v>
      </c>
      <c r="BD10" s="1">
        <v>3</v>
      </c>
      <c r="BE10" s="1">
        <v>4</v>
      </c>
      <c r="BF10" s="1">
        <v>1</v>
      </c>
      <c r="BG10" s="1">
        <v>1</v>
      </c>
      <c r="BH10" s="1">
        <v>3</v>
      </c>
      <c r="BI10" s="1">
        <v>1</v>
      </c>
      <c r="BJ10" s="1">
        <v>2</v>
      </c>
      <c r="BK10" s="1">
        <v>2</v>
      </c>
      <c r="BL10" s="1">
        <v>2</v>
      </c>
      <c r="BM10" s="1">
        <v>2</v>
      </c>
      <c r="BN10" s="1">
        <v>3</v>
      </c>
      <c r="BO10" s="1">
        <v>3</v>
      </c>
      <c r="BP10" s="1">
        <v>3</v>
      </c>
      <c r="BR10" s="1">
        <v>7</v>
      </c>
      <c r="BS10" s="1">
        <v>1</v>
      </c>
      <c r="BU10" s="1">
        <v>1</v>
      </c>
      <c r="BV10" s="1" t="s">
        <v>125</v>
      </c>
      <c r="BW10" s="1">
        <v>1</v>
      </c>
      <c r="BZ10" s="1">
        <v>1</v>
      </c>
      <c r="CB10" s="1">
        <v>1</v>
      </c>
      <c r="CC10" s="1">
        <v>1</v>
      </c>
    </row>
    <row r="11" spans="1:87" x14ac:dyDescent="0.25">
      <c r="A11" s="1">
        <v>150265099</v>
      </c>
      <c r="B11" s="1" t="s">
        <v>97</v>
      </c>
      <c r="C11" s="1" t="s">
        <v>126</v>
      </c>
      <c r="D11" s="3">
        <v>44799.773877314816</v>
      </c>
      <c r="E11" s="1" t="b">
        <v>0</v>
      </c>
      <c r="F11" s="1">
        <v>4200</v>
      </c>
      <c r="G11" s="1">
        <v>1</v>
      </c>
      <c r="H11" s="1"/>
      <c r="I11" s="1"/>
      <c r="J11" s="1"/>
      <c r="K11" s="1"/>
      <c r="L11" s="1"/>
      <c r="M11" s="1"/>
      <c r="N11" s="1"/>
      <c r="O11" s="1" t="s">
        <v>39</v>
      </c>
      <c r="P11" s="1" t="s">
        <v>100</v>
      </c>
      <c r="Q11" s="1" t="s">
        <v>127</v>
      </c>
      <c r="U11" s="1">
        <v>4</v>
      </c>
      <c r="V11" s="1">
        <v>2</v>
      </c>
      <c r="W11" s="1">
        <v>2</v>
      </c>
      <c r="X11" s="1">
        <v>2</v>
      </c>
      <c r="Y11" s="1">
        <v>2</v>
      </c>
      <c r="Z11" s="1">
        <v>2</v>
      </c>
      <c r="AA11" s="1">
        <v>3</v>
      </c>
      <c r="AB11" s="1">
        <v>4</v>
      </c>
      <c r="AC11" s="1">
        <v>2</v>
      </c>
      <c r="AD11" s="1">
        <v>2</v>
      </c>
      <c r="AE11" s="1">
        <v>3</v>
      </c>
      <c r="AF11" s="1">
        <v>3</v>
      </c>
      <c r="AG11" s="1">
        <v>2</v>
      </c>
      <c r="AH11" s="1">
        <v>3</v>
      </c>
      <c r="AI11" s="1">
        <v>2</v>
      </c>
      <c r="AJ11" s="1">
        <v>4</v>
      </c>
      <c r="AK11" s="1">
        <v>5</v>
      </c>
      <c r="AL11" s="1">
        <v>4</v>
      </c>
      <c r="AM11" s="1">
        <v>2</v>
      </c>
      <c r="AN11" s="1">
        <v>3</v>
      </c>
      <c r="AO11" s="1">
        <v>5</v>
      </c>
      <c r="AP11" s="1">
        <v>4</v>
      </c>
      <c r="AQ11" s="1">
        <v>5</v>
      </c>
      <c r="AR11" s="1">
        <v>3</v>
      </c>
      <c r="AS11" s="1">
        <v>4</v>
      </c>
      <c r="AT11" s="1">
        <v>1</v>
      </c>
      <c r="AU11" s="1">
        <v>1</v>
      </c>
      <c r="AV11" s="1">
        <v>1</v>
      </c>
      <c r="AW11" s="1">
        <v>3</v>
      </c>
      <c r="AX11" s="1">
        <v>4</v>
      </c>
      <c r="AY11" s="1">
        <v>5</v>
      </c>
      <c r="AZ11" s="1">
        <v>5</v>
      </c>
      <c r="BA11" s="1">
        <v>1</v>
      </c>
      <c r="BB11" s="1">
        <v>3</v>
      </c>
      <c r="BC11" s="1">
        <v>1</v>
      </c>
      <c r="BD11" s="1">
        <v>1</v>
      </c>
      <c r="BE11" s="1">
        <v>2</v>
      </c>
      <c r="BF11" s="1">
        <v>1</v>
      </c>
      <c r="BG11" s="1">
        <v>2</v>
      </c>
      <c r="BH11" s="1">
        <v>3</v>
      </c>
      <c r="BI11" s="1">
        <v>1</v>
      </c>
      <c r="BJ11" s="1">
        <v>2</v>
      </c>
      <c r="BK11" s="1">
        <v>4</v>
      </c>
      <c r="BL11" s="1">
        <v>3</v>
      </c>
      <c r="BM11" s="1">
        <v>2</v>
      </c>
      <c r="BN11" s="1">
        <v>2</v>
      </c>
      <c r="BO11" s="1">
        <v>3</v>
      </c>
      <c r="BP11" s="1">
        <v>2</v>
      </c>
      <c r="BR11" s="1">
        <v>9</v>
      </c>
      <c r="BS11" s="1">
        <v>1</v>
      </c>
      <c r="BU11" s="1">
        <v>1</v>
      </c>
      <c r="BV11" s="1" t="s">
        <v>128</v>
      </c>
      <c r="BW11" s="1">
        <v>2</v>
      </c>
      <c r="BX11" s="1" t="s">
        <v>129</v>
      </c>
      <c r="BZ11" s="1">
        <v>2</v>
      </c>
      <c r="CB11" s="1">
        <v>1</v>
      </c>
      <c r="CC11" s="1">
        <v>1</v>
      </c>
    </row>
    <row r="12" spans="1:87" x14ac:dyDescent="0.25">
      <c r="A12" s="1">
        <v>150266496</v>
      </c>
      <c r="B12" s="1" t="s">
        <v>97</v>
      </c>
      <c r="C12" s="1" t="s">
        <v>130</v>
      </c>
      <c r="D12" s="3">
        <v>44799.78974537037</v>
      </c>
      <c r="E12" s="1" t="b">
        <v>0</v>
      </c>
      <c r="F12" s="1">
        <v>774</v>
      </c>
      <c r="G12" s="1">
        <v>1</v>
      </c>
      <c r="H12" s="1"/>
      <c r="I12" s="1"/>
      <c r="J12" s="1"/>
      <c r="K12" s="1"/>
      <c r="L12" s="1"/>
      <c r="M12" s="1"/>
      <c r="N12" s="1"/>
      <c r="O12" s="1" t="s">
        <v>39</v>
      </c>
      <c r="P12" s="1" t="s">
        <v>100</v>
      </c>
      <c r="Q12" s="1" t="s">
        <v>101</v>
      </c>
      <c r="U12" s="1">
        <v>3</v>
      </c>
      <c r="V12" s="1">
        <v>3</v>
      </c>
      <c r="W12" s="1">
        <v>3</v>
      </c>
      <c r="X12" s="1">
        <v>3</v>
      </c>
      <c r="Y12" s="1">
        <v>3</v>
      </c>
      <c r="Z12" s="1">
        <v>4</v>
      </c>
      <c r="AA12" s="1">
        <v>4</v>
      </c>
      <c r="AB12" s="1">
        <v>4</v>
      </c>
      <c r="AC12" s="1">
        <v>4</v>
      </c>
      <c r="AD12" s="1">
        <v>4</v>
      </c>
      <c r="AE12" s="1">
        <v>4</v>
      </c>
      <c r="AF12" s="1">
        <v>4</v>
      </c>
      <c r="AG12" s="1">
        <v>4</v>
      </c>
      <c r="AH12" s="1">
        <v>4</v>
      </c>
      <c r="AI12" s="1">
        <v>3</v>
      </c>
      <c r="AJ12" s="1">
        <v>6</v>
      </c>
      <c r="AK12" s="1">
        <v>6</v>
      </c>
      <c r="AL12" s="1">
        <v>6</v>
      </c>
      <c r="AM12" s="1">
        <v>6</v>
      </c>
      <c r="AN12" s="1">
        <v>6</v>
      </c>
      <c r="AO12" s="1">
        <v>6</v>
      </c>
      <c r="AP12" s="1">
        <v>6</v>
      </c>
      <c r="AQ12" s="1">
        <v>6</v>
      </c>
      <c r="AR12" s="1">
        <v>6</v>
      </c>
      <c r="AS12" s="1">
        <v>6</v>
      </c>
      <c r="AT12" s="1">
        <v>6</v>
      </c>
      <c r="AU12" s="1">
        <v>6</v>
      </c>
      <c r="AV12" s="1">
        <v>6</v>
      </c>
      <c r="AW12" s="1">
        <v>6</v>
      </c>
      <c r="AX12" s="1">
        <v>6</v>
      </c>
      <c r="AY12" s="1">
        <v>6</v>
      </c>
      <c r="AZ12" s="1">
        <v>6</v>
      </c>
      <c r="BA12" s="1">
        <v>4</v>
      </c>
      <c r="BB12" s="1">
        <v>4</v>
      </c>
      <c r="BC12" s="1">
        <v>4</v>
      </c>
      <c r="BD12" s="1">
        <v>4</v>
      </c>
      <c r="BE12" s="1">
        <v>4</v>
      </c>
      <c r="BF12" s="1">
        <v>4</v>
      </c>
      <c r="BG12" s="1">
        <v>4</v>
      </c>
      <c r="BH12" s="1">
        <v>4</v>
      </c>
      <c r="BI12" s="1">
        <v>4</v>
      </c>
      <c r="BJ12" s="1">
        <v>4</v>
      </c>
      <c r="BK12" s="1">
        <v>4</v>
      </c>
      <c r="BL12" s="1">
        <v>4</v>
      </c>
      <c r="BM12" s="1">
        <v>3</v>
      </c>
      <c r="BN12" s="1">
        <v>3</v>
      </c>
      <c r="BO12" s="1">
        <v>3</v>
      </c>
      <c r="BP12" s="1">
        <v>4</v>
      </c>
      <c r="BR12" s="1">
        <v>6</v>
      </c>
      <c r="BS12" s="1">
        <v>1</v>
      </c>
      <c r="BU12" s="1">
        <v>1</v>
      </c>
      <c r="BV12" s="1" t="s">
        <v>131</v>
      </c>
      <c r="BW12" s="1">
        <v>2</v>
      </c>
      <c r="BX12" s="1" t="s">
        <v>120</v>
      </c>
      <c r="BZ12" s="1">
        <v>1</v>
      </c>
      <c r="CB12" s="1">
        <v>1</v>
      </c>
      <c r="CC12" s="1">
        <v>1</v>
      </c>
    </row>
    <row r="13" spans="1:87" x14ac:dyDescent="0.25">
      <c r="A13" s="1">
        <v>150893679</v>
      </c>
      <c r="B13" s="1" t="s">
        <v>97</v>
      </c>
      <c r="C13" s="1" t="s">
        <v>132</v>
      </c>
      <c r="D13" s="3">
        <v>44810.644571759258</v>
      </c>
      <c r="E13" s="1" t="b">
        <v>0</v>
      </c>
      <c r="F13" s="1">
        <v>813</v>
      </c>
      <c r="G13" s="1">
        <v>1</v>
      </c>
      <c r="H13" s="1"/>
      <c r="I13" s="1"/>
      <c r="J13" s="1"/>
      <c r="K13" s="1"/>
      <c r="L13" s="1"/>
      <c r="M13" s="1"/>
      <c r="N13" s="1"/>
      <c r="O13" s="1" t="s">
        <v>39</v>
      </c>
      <c r="P13" s="1" t="s">
        <v>100</v>
      </c>
      <c r="Q13" s="1" t="s">
        <v>127</v>
      </c>
      <c r="U13" s="1">
        <v>4</v>
      </c>
      <c r="V13" s="1">
        <v>3</v>
      </c>
      <c r="W13" s="1">
        <v>3</v>
      </c>
      <c r="X13" s="1">
        <v>2</v>
      </c>
      <c r="Y13" s="1">
        <v>3</v>
      </c>
      <c r="Z13" s="1">
        <v>3</v>
      </c>
      <c r="AA13" s="1">
        <v>4</v>
      </c>
      <c r="AB13" s="1">
        <v>4</v>
      </c>
      <c r="AC13" s="1">
        <v>3</v>
      </c>
      <c r="AD13" s="1">
        <v>4</v>
      </c>
      <c r="AE13" s="1">
        <v>4</v>
      </c>
      <c r="AF13" s="1">
        <v>4</v>
      </c>
      <c r="AG13" s="1">
        <v>3</v>
      </c>
      <c r="AH13" s="1">
        <v>4</v>
      </c>
      <c r="AI13" s="1">
        <v>3</v>
      </c>
      <c r="AJ13" s="1">
        <v>6</v>
      </c>
      <c r="AK13" s="1">
        <v>6</v>
      </c>
      <c r="AL13" s="1">
        <v>6</v>
      </c>
      <c r="AM13" s="1">
        <v>5</v>
      </c>
      <c r="AN13" s="1">
        <v>6</v>
      </c>
      <c r="AO13" s="1">
        <v>6</v>
      </c>
      <c r="AP13" s="1">
        <v>6</v>
      </c>
      <c r="AQ13" s="1">
        <v>5</v>
      </c>
      <c r="AR13" s="1">
        <v>6</v>
      </c>
      <c r="AS13" s="1">
        <v>5</v>
      </c>
      <c r="AT13" s="1">
        <v>5</v>
      </c>
      <c r="AU13" s="1">
        <v>5</v>
      </c>
      <c r="AV13" s="1">
        <v>4</v>
      </c>
      <c r="AW13" s="1">
        <v>6</v>
      </c>
      <c r="AX13" s="1">
        <v>6</v>
      </c>
      <c r="AY13" s="1">
        <v>6</v>
      </c>
      <c r="AZ13" s="1">
        <v>5</v>
      </c>
      <c r="BA13" s="1">
        <v>2</v>
      </c>
      <c r="BB13" s="1">
        <v>3</v>
      </c>
      <c r="BC13" s="1">
        <v>3</v>
      </c>
      <c r="BD13" s="1">
        <v>4</v>
      </c>
      <c r="BE13" s="1">
        <v>3</v>
      </c>
      <c r="BF13" s="1">
        <v>3</v>
      </c>
      <c r="BG13" s="1">
        <v>4</v>
      </c>
      <c r="BH13" s="1">
        <v>4</v>
      </c>
      <c r="BI13" s="1">
        <v>4</v>
      </c>
      <c r="BJ13" s="1">
        <v>3</v>
      </c>
      <c r="BK13" s="1">
        <v>4</v>
      </c>
      <c r="BL13" s="1">
        <v>2</v>
      </c>
      <c r="BM13" s="1">
        <v>4</v>
      </c>
      <c r="BN13" s="1">
        <v>3</v>
      </c>
      <c r="BO13" s="1">
        <v>4</v>
      </c>
      <c r="BP13" s="1">
        <v>4</v>
      </c>
      <c r="BR13" s="1">
        <v>4</v>
      </c>
      <c r="BS13" s="1">
        <v>1</v>
      </c>
      <c r="BU13" s="1">
        <v>1</v>
      </c>
      <c r="BV13" s="1" t="s">
        <v>133</v>
      </c>
      <c r="BW13" s="1">
        <v>3</v>
      </c>
      <c r="BY13" s="1" t="s">
        <v>134</v>
      </c>
      <c r="BZ13" s="1">
        <v>1</v>
      </c>
      <c r="CB13" s="1">
        <v>1</v>
      </c>
      <c r="CC13" s="1">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80457-231E-4171-A53B-82F4B3C53FB5}">
  <dimension ref="B1:AG22"/>
  <sheetViews>
    <sheetView workbookViewId="0">
      <selection activeCell="D22" sqref="D22"/>
    </sheetView>
  </sheetViews>
  <sheetFormatPr baseColWidth="10" defaultColWidth="9.140625" defaultRowHeight="15" x14ac:dyDescent="0.25"/>
  <cols>
    <col min="1" max="16384" width="9.140625" style="5"/>
  </cols>
  <sheetData>
    <row r="1" spans="2:33" x14ac:dyDescent="0.25">
      <c r="B1" s="2" t="s">
        <v>20</v>
      </c>
      <c r="C1" s="2" t="s">
        <v>20</v>
      </c>
      <c r="D1" s="2" t="s">
        <v>20</v>
      </c>
      <c r="E1" s="2" t="s">
        <v>21</v>
      </c>
      <c r="F1" s="2" t="s">
        <v>21</v>
      </c>
      <c r="G1" s="2" t="s">
        <v>21</v>
      </c>
      <c r="H1" s="2" t="s">
        <v>21</v>
      </c>
      <c r="I1" s="2" t="s">
        <v>21</v>
      </c>
      <c r="J1" s="2" t="s">
        <v>21</v>
      </c>
      <c r="K1" s="2" t="s">
        <v>21</v>
      </c>
      <c r="L1" s="2" t="s">
        <v>21</v>
      </c>
      <c r="M1" s="2" t="s">
        <v>21</v>
      </c>
      <c r="N1" s="2" t="s">
        <v>22</v>
      </c>
      <c r="O1" s="2" t="s">
        <v>22</v>
      </c>
      <c r="P1" s="2" t="s">
        <v>22</v>
      </c>
      <c r="Q1" s="2" t="s">
        <v>24</v>
      </c>
      <c r="R1" s="2" t="s">
        <v>24</v>
      </c>
      <c r="S1" s="2" t="s">
        <v>24</v>
      </c>
      <c r="T1" s="2" t="s">
        <v>24</v>
      </c>
      <c r="U1" s="2" t="s">
        <v>24</v>
      </c>
      <c r="V1" s="2" t="s">
        <v>25</v>
      </c>
      <c r="W1" s="2" t="s">
        <v>25</v>
      </c>
      <c r="X1" s="2" t="s">
        <v>25</v>
      </c>
      <c r="Y1" s="2" t="s">
        <v>25</v>
      </c>
      <c r="Z1" s="2" t="s">
        <v>26</v>
      </c>
      <c r="AA1" s="2" t="s">
        <v>26</v>
      </c>
      <c r="AB1" s="2" t="s">
        <v>26</v>
      </c>
      <c r="AC1" s="2" t="s">
        <v>27</v>
      </c>
      <c r="AD1" s="2" t="s">
        <v>27</v>
      </c>
      <c r="AE1" s="2" t="s">
        <v>27</v>
      </c>
      <c r="AF1" s="2" t="s">
        <v>28</v>
      </c>
      <c r="AG1" s="4"/>
    </row>
    <row r="2" spans="2:33" x14ac:dyDescent="0.25">
      <c r="B2" s="2" t="s">
        <v>44</v>
      </c>
      <c r="C2" s="2" t="s">
        <v>45</v>
      </c>
      <c r="D2" s="2" t="s">
        <v>46</v>
      </c>
      <c r="E2" s="2" t="s">
        <v>47</v>
      </c>
      <c r="F2" s="2" t="s">
        <v>48</v>
      </c>
      <c r="G2" s="2" t="s">
        <v>49</v>
      </c>
      <c r="H2" s="2" t="s">
        <v>50</v>
      </c>
      <c r="I2" s="2" t="s">
        <v>51</v>
      </c>
      <c r="J2" s="2" t="s">
        <v>52</v>
      </c>
      <c r="K2" s="2" t="s">
        <v>53</v>
      </c>
      <c r="L2" s="2" t="s">
        <v>54</v>
      </c>
      <c r="M2" s="2" t="s">
        <v>55</v>
      </c>
      <c r="N2" s="2" t="s">
        <v>56</v>
      </c>
      <c r="O2" s="2" t="s">
        <v>57</v>
      </c>
      <c r="P2" s="2" t="s">
        <v>58</v>
      </c>
      <c r="Q2" s="2" t="s">
        <v>76</v>
      </c>
      <c r="R2" s="2" t="s">
        <v>77</v>
      </c>
      <c r="S2" s="2" t="s">
        <v>78</v>
      </c>
      <c r="T2" s="2" t="s">
        <v>79</v>
      </c>
      <c r="U2" s="2" t="s">
        <v>80</v>
      </c>
      <c r="V2" s="2" t="s">
        <v>81</v>
      </c>
      <c r="W2" s="2" t="s">
        <v>82</v>
      </c>
      <c r="X2" s="2" t="s">
        <v>83</v>
      </c>
      <c r="Y2" s="2" t="s">
        <v>84</v>
      </c>
      <c r="Z2" s="2" t="s">
        <v>85</v>
      </c>
      <c r="AA2" s="2" t="s">
        <v>86</v>
      </c>
      <c r="AB2" s="2" t="s">
        <v>87</v>
      </c>
      <c r="AC2" s="2" t="s">
        <v>88</v>
      </c>
      <c r="AD2" s="2" t="s">
        <v>89</v>
      </c>
      <c r="AE2" s="2" t="s">
        <v>90</v>
      </c>
      <c r="AF2" s="2" t="s">
        <v>91</v>
      </c>
      <c r="AG2" s="4" t="s">
        <v>39</v>
      </c>
    </row>
    <row r="3" spans="2:33" x14ac:dyDescent="0.25">
      <c r="B3" s="1">
        <v>4</v>
      </c>
      <c r="C3" s="1">
        <v>4</v>
      </c>
      <c r="D3" s="1">
        <v>4</v>
      </c>
      <c r="E3" s="1">
        <v>4</v>
      </c>
      <c r="F3" s="1">
        <v>4</v>
      </c>
      <c r="G3" s="1">
        <v>4</v>
      </c>
      <c r="H3" s="1">
        <v>4</v>
      </c>
      <c r="I3" s="1">
        <v>4</v>
      </c>
      <c r="J3" s="1">
        <v>4</v>
      </c>
      <c r="K3" s="1">
        <v>4</v>
      </c>
      <c r="L3" s="1">
        <v>5</v>
      </c>
      <c r="M3" s="1">
        <v>5</v>
      </c>
      <c r="N3" s="1">
        <v>4</v>
      </c>
      <c r="O3" s="1">
        <v>4</v>
      </c>
      <c r="P3" s="1">
        <v>3</v>
      </c>
      <c r="Q3" s="1">
        <v>3</v>
      </c>
      <c r="R3" s="1">
        <v>3</v>
      </c>
      <c r="S3" s="1">
        <v>4</v>
      </c>
      <c r="T3" s="1">
        <v>3</v>
      </c>
      <c r="U3" s="1">
        <v>4</v>
      </c>
      <c r="V3" s="1">
        <v>5</v>
      </c>
      <c r="W3" s="1">
        <v>5</v>
      </c>
      <c r="X3" s="1">
        <v>5</v>
      </c>
      <c r="Y3" s="1">
        <v>5</v>
      </c>
      <c r="Z3" s="1">
        <v>5</v>
      </c>
      <c r="AA3" s="1">
        <v>5</v>
      </c>
      <c r="AB3" s="1">
        <v>3</v>
      </c>
      <c r="AC3" s="1">
        <v>3</v>
      </c>
      <c r="AD3" s="1">
        <v>4</v>
      </c>
      <c r="AE3" s="1">
        <v>2</v>
      </c>
      <c r="AF3" s="1">
        <v>4</v>
      </c>
      <c r="AG3" s="5">
        <f>SUM(B3:AF3)</f>
        <v>124</v>
      </c>
    </row>
    <row r="4" spans="2:33" x14ac:dyDescent="0.25">
      <c r="B4" s="1">
        <v>4</v>
      </c>
      <c r="C4" s="1">
        <v>3</v>
      </c>
      <c r="D4" s="1">
        <v>3</v>
      </c>
      <c r="E4" s="1">
        <v>4</v>
      </c>
      <c r="F4" s="1">
        <v>5</v>
      </c>
      <c r="G4" s="1">
        <v>2</v>
      </c>
      <c r="H4" s="1">
        <v>5</v>
      </c>
      <c r="I4" s="1">
        <v>4</v>
      </c>
      <c r="J4" s="1">
        <v>4</v>
      </c>
      <c r="K4" s="1">
        <v>5</v>
      </c>
      <c r="L4" s="1">
        <v>5</v>
      </c>
      <c r="M4" s="1">
        <v>3</v>
      </c>
      <c r="N4" s="1">
        <v>4</v>
      </c>
      <c r="O4" s="1">
        <v>3</v>
      </c>
      <c r="P4" s="1">
        <v>4</v>
      </c>
      <c r="Q4" s="1">
        <v>2</v>
      </c>
      <c r="R4" s="1">
        <v>4</v>
      </c>
      <c r="S4" s="1">
        <v>2</v>
      </c>
      <c r="T4" s="1">
        <v>4</v>
      </c>
      <c r="U4" s="1">
        <v>4</v>
      </c>
      <c r="V4" s="1">
        <v>4</v>
      </c>
      <c r="W4" s="1">
        <v>4</v>
      </c>
      <c r="X4" s="1">
        <v>4</v>
      </c>
      <c r="Y4" s="1">
        <v>4</v>
      </c>
      <c r="Z4" s="1">
        <v>6</v>
      </c>
      <c r="AA4" s="1">
        <v>2</v>
      </c>
      <c r="AB4" s="1">
        <v>2</v>
      </c>
      <c r="AC4" s="1">
        <v>3</v>
      </c>
      <c r="AD4" s="1">
        <v>2</v>
      </c>
      <c r="AE4" s="1">
        <v>5</v>
      </c>
      <c r="AF4" s="1">
        <v>3</v>
      </c>
      <c r="AG4" s="5">
        <f t="shared" ref="AG4:AG13" si="0">SUM(B4:AF4)</f>
        <v>113</v>
      </c>
    </row>
    <row r="5" spans="2:33" x14ac:dyDescent="0.25">
      <c r="B5" s="1">
        <v>4</v>
      </c>
      <c r="C5" s="1">
        <v>4</v>
      </c>
      <c r="D5" s="1">
        <v>4</v>
      </c>
      <c r="E5" s="1">
        <v>4</v>
      </c>
      <c r="F5" s="1">
        <v>4</v>
      </c>
      <c r="G5" s="1">
        <v>3</v>
      </c>
      <c r="H5" s="1">
        <v>4</v>
      </c>
      <c r="I5" s="1">
        <v>4</v>
      </c>
      <c r="J5" s="1">
        <v>4</v>
      </c>
      <c r="K5" s="1">
        <v>4</v>
      </c>
      <c r="L5" s="1">
        <v>4</v>
      </c>
      <c r="M5" s="1">
        <v>4</v>
      </c>
      <c r="N5" s="1">
        <v>4</v>
      </c>
      <c r="O5" s="1">
        <v>3</v>
      </c>
      <c r="P5" s="1">
        <v>4</v>
      </c>
      <c r="Q5" s="1">
        <v>4</v>
      </c>
      <c r="R5" s="1">
        <v>4</v>
      </c>
      <c r="S5" s="1">
        <v>3</v>
      </c>
      <c r="T5" s="1">
        <v>4</v>
      </c>
      <c r="U5" s="1">
        <v>4</v>
      </c>
      <c r="V5" s="1">
        <v>4</v>
      </c>
      <c r="W5" s="1">
        <v>4</v>
      </c>
      <c r="X5" s="1">
        <v>3</v>
      </c>
      <c r="Y5" s="1">
        <v>4</v>
      </c>
      <c r="Z5" s="1">
        <v>6</v>
      </c>
      <c r="AA5" s="1">
        <v>4</v>
      </c>
      <c r="AB5" s="1">
        <v>3</v>
      </c>
      <c r="AC5" s="1">
        <v>4</v>
      </c>
      <c r="AD5" s="1">
        <v>4</v>
      </c>
      <c r="AE5" s="1">
        <v>4</v>
      </c>
      <c r="AF5" s="1">
        <v>4</v>
      </c>
      <c r="AG5" s="5">
        <f t="shared" si="0"/>
        <v>121</v>
      </c>
    </row>
    <row r="6" spans="2:33" x14ac:dyDescent="0.25">
      <c r="B6" s="1">
        <v>5</v>
      </c>
      <c r="C6" s="1">
        <v>5</v>
      </c>
      <c r="D6" s="1">
        <v>5</v>
      </c>
      <c r="E6" s="1">
        <v>4</v>
      </c>
      <c r="F6" s="1">
        <v>4</v>
      </c>
      <c r="G6" s="1">
        <v>5</v>
      </c>
      <c r="H6" s="1">
        <v>5</v>
      </c>
      <c r="I6" s="1">
        <v>4</v>
      </c>
      <c r="J6" s="1">
        <v>4</v>
      </c>
      <c r="K6" s="1">
        <v>4</v>
      </c>
      <c r="L6" s="1">
        <v>5</v>
      </c>
      <c r="M6" s="1">
        <v>5</v>
      </c>
      <c r="N6" s="1">
        <v>4</v>
      </c>
      <c r="O6" s="1">
        <v>4</v>
      </c>
      <c r="P6" s="1">
        <v>4</v>
      </c>
      <c r="Q6" s="1">
        <v>4</v>
      </c>
      <c r="R6" s="1">
        <v>4</v>
      </c>
      <c r="S6" s="1">
        <v>5</v>
      </c>
      <c r="T6" s="1">
        <v>4</v>
      </c>
      <c r="U6" s="1">
        <v>2</v>
      </c>
      <c r="V6" s="1">
        <v>2</v>
      </c>
      <c r="W6" s="1">
        <v>4</v>
      </c>
      <c r="X6" s="1">
        <v>5</v>
      </c>
      <c r="Y6" s="1">
        <v>4</v>
      </c>
      <c r="Z6" s="1">
        <v>3</v>
      </c>
      <c r="AA6" s="1">
        <v>3</v>
      </c>
      <c r="AB6" s="1">
        <v>3</v>
      </c>
      <c r="AC6" s="1">
        <v>4</v>
      </c>
      <c r="AD6" s="1">
        <v>5</v>
      </c>
      <c r="AE6" s="1">
        <v>2</v>
      </c>
      <c r="AF6" s="1">
        <v>4</v>
      </c>
      <c r="AG6" s="5">
        <f t="shared" si="0"/>
        <v>125</v>
      </c>
    </row>
    <row r="7" spans="2:33" x14ac:dyDescent="0.25">
      <c r="B7" s="1">
        <v>5</v>
      </c>
      <c r="C7" s="1">
        <v>5</v>
      </c>
      <c r="D7" s="1">
        <v>3</v>
      </c>
      <c r="E7" s="1">
        <v>3</v>
      </c>
      <c r="F7" s="1">
        <v>4</v>
      </c>
      <c r="G7" s="1">
        <v>3</v>
      </c>
      <c r="H7" s="1">
        <v>4</v>
      </c>
      <c r="I7" s="1">
        <v>4</v>
      </c>
      <c r="J7" s="1">
        <v>2</v>
      </c>
      <c r="K7" s="1">
        <v>2</v>
      </c>
      <c r="L7" s="1">
        <v>3</v>
      </c>
      <c r="M7" s="1">
        <v>5</v>
      </c>
      <c r="N7" s="1">
        <v>3</v>
      </c>
      <c r="O7" s="1">
        <v>3</v>
      </c>
      <c r="P7" s="1">
        <v>2</v>
      </c>
      <c r="Q7" s="1">
        <v>1</v>
      </c>
      <c r="R7" s="1">
        <v>3</v>
      </c>
      <c r="S7" s="1">
        <v>1</v>
      </c>
      <c r="T7" s="1">
        <v>1</v>
      </c>
      <c r="U7" s="1">
        <v>1</v>
      </c>
      <c r="V7" s="1">
        <v>2</v>
      </c>
      <c r="W7" s="1">
        <v>2</v>
      </c>
      <c r="X7" s="1">
        <v>3</v>
      </c>
      <c r="Y7" s="1">
        <v>1</v>
      </c>
      <c r="Z7" s="1">
        <v>2</v>
      </c>
      <c r="AA7" s="1">
        <v>5</v>
      </c>
      <c r="AB7" s="1">
        <v>3</v>
      </c>
      <c r="AC7" s="1">
        <v>3</v>
      </c>
      <c r="AD7" s="1">
        <v>3</v>
      </c>
      <c r="AE7" s="1">
        <v>4</v>
      </c>
      <c r="AF7" s="1">
        <v>3</v>
      </c>
      <c r="AG7" s="5">
        <f t="shared" si="0"/>
        <v>89</v>
      </c>
    </row>
    <row r="8" spans="2:33" x14ac:dyDescent="0.25">
      <c r="B8" s="1">
        <v>4</v>
      </c>
      <c r="C8" s="1">
        <v>3</v>
      </c>
      <c r="D8" s="1">
        <v>4</v>
      </c>
      <c r="E8" s="1">
        <v>3</v>
      </c>
      <c r="F8" s="1">
        <v>3</v>
      </c>
      <c r="G8" s="1">
        <v>4</v>
      </c>
      <c r="H8" s="1">
        <v>4</v>
      </c>
      <c r="I8" s="1">
        <v>4</v>
      </c>
      <c r="J8" s="1">
        <v>4</v>
      </c>
      <c r="K8" s="1">
        <v>4</v>
      </c>
      <c r="L8" s="1">
        <v>4</v>
      </c>
      <c r="M8" s="1">
        <v>3</v>
      </c>
      <c r="N8" s="1">
        <v>4</v>
      </c>
      <c r="O8" s="1">
        <v>2</v>
      </c>
      <c r="P8" s="1">
        <v>4</v>
      </c>
      <c r="Q8" s="1">
        <v>2</v>
      </c>
      <c r="R8" s="1">
        <v>4</v>
      </c>
      <c r="S8" s="1">
        <v>2</v>
      </c>
      <c r="T8" s="1">
        <v>4</v>
      </c>
      <c r="U8" s="1">
        <v>4</v>
      </c>
      <c r="V8" s="1">
        <v>4</v>
      </c>
      <c r="W8" s="1">
        <v>4</v>
      </c>
      <c r="X8" s="1">
        <v>3</v>
      </c>
      <c r="Y8" s="1">
        <v>2</v>
      </c>
      <c r="Z8" s="1">
        <v>3</v>
      </c>
      <c r="AA8" s="1">
        <v>4</v>
      </c>
      <c r="AB8" s="1">
        <v>2</v>
      </c>
      <c r="AC8" s="1">
        <v>2</v>
      </c>
      <c r="AD8" s="1">
        <v>3</v>
      </c>
      <c r="AE8" s="1">
        <v>4</v>
      </c>
      <c r="AF8" s="1">
        <v>4</v>
      </c>
      <c r="AG8" s="5">
        <f t="shared" si="0"/>
        <v>105</v>
      </c>
    </row>
    <row r="9" spans="2:33" x14ac:dyDescent="0.25">
      <c r="B9" s="1">
        <v>2</v>
      </c>
      <c r="C9" s="1">
        <v>1</v>
      </c>
      <c r="D9" s="1">
        <v>2</v>
      </c>
      <c r="E9" s="1">
        <v>3</v>
      </c>
      <c r="F9" s="1">
        <v>3</v>
      </c>
      <c r="G9" s="1">
        <v>4</v>
      </c>
      <c r="H9" s="1">
        <v>3</v>
      </c>
      <c r="I9" s="1">
        <v>3</v>
      </c>
      <c r="J9" s="1">
        <v>3</v>
      </c>
      <c r="K9" s="1">
        <v>2</v>
      </c>
      <c r="L9" s="1">
        <v>4</v>
      </c>
      <c r="M9" s="1">
        <v>5</v>
      </c>
      <c r="N9" s="1">
        <v>3</v>
      </c>
      <c r="O9" s="1">
        <v>2</v>
      </c>
      <c r="P9" s="1">
        <v>2</v>
      </c>
      <c r="Q9" s="1">
        <v>3</v>
      </c>
      <c r="R9" s="1">
        <v>3</v>
      </c>
      <c r="S9" s="1">
        <v>2</v>
      </c>
      <c r="T9" s="1">
        <v>2</v>
      </c>
      <c r="U9" s="1">
        <v>3</v>
      </c>
      <c r="V9" s="1">
        <v>5</v>
      </c>
      <c r="W9" s="1">
        <v>5</v>
      </c>
      <c r="X9" s="1">
        <v>5</v>
      </c>
      <c r="Y9" s="1">
        <v>4</v>
      </c>
      <c r="Z9" s="1">
        <v>2</v>
      </c>
      <c r="AA9" s="1">
        <v>1</v>
      </c>
      <c r="AB9" s="1">
        <v>1</v>
      </c>
      <c r="AC9" s="1">
        <v>2</v>
      </c>
      <c r="AD9" s="1">
        <v>3</v>
      </c>
      <c r="AE9" s="1">
        <v>4</v>
      </c>
      <c r="AF9" s="1">
        <v>3</v>
      </c>
      <c r="AG9" s="5">
        <f t="shared" si="0"/>
        <v>90</v>
      </c>
    </row>
    <row r="10" spans="2:33" x14ac:dyDescent="0.25">
      <c r="B10" s="1">
        <v>4</v>
      </c>
      <c r="C10" s="1">
        <v>3</v>
      </c>
      <c r="D10" s="1">
        <v>3</v>
      </c>
      <c r="E10" s="1">
        <v>3</v>
      </c>
      <c r="F10" s="1">
        <v>3</v>
      </c>
      <c r="G10" s="1">
        <v>4</v>
      </c>
      <c r="H10" s="1">
        <v>4</v>
      </c>
      <c r="I10" s="1">
        <v>2</v>
      </c>
      <c r="J10" s="1">
        <v>3</v>
      </c>
      <c r="K10" s="1">
        <v>4</v>
      </c>
      <c r="L10" s="1">
        <v>4</v>
      </c>
      <c r="M10" s="1">
        <v>4</v>
      </c>
      <c r="N10" s="1">
        <v>3</v>
      </c>
      <c r="O10" s="1">
        <v>3</v>
      </c>
      <c r="P10" s="1">
        <v>3</v>
      </c>
      <c r="Q10" s="1">
        <v>2</v>
      </c>
      <c r="R10" s="1">
        <v>4</v>
      </c>
      <c r="S10" s="1">
        <v>2</v>
      </c>
      <c r="T10" s="1">
        <v>3</v>
      </c>
      <c r="U10" s="1">
        <v>4</v>
      </c>
      <c r="V10" s="1">
        <v>1</v>
      </c>
      <c r="W10" s="1">
        <v>1</v>
      </c>
      <c r="X10" s="1">
        <v>3</v>
      </c>
      <c r="Y10" s="1">
        <v>1</v>
      </c>
      <c r="Z10" s="1">
        <v>2</v>
      </c>
      <c r="AA10" s="1">
        <v>2</v>
      </c>
      <c r="AB10" s="1">
        <v>2</v>
      </c>
      <c r="AC10" s="1">
        <v>2</v>
      </c>
      <c r="AD10" s="1">
        <v>3</v>
      </c>
      <c r="AE10" s="1">
        <v>3</v>
      </c>
      <c r="AF10" s="1">
        <v>3</v>
      </c>
      <c r="AG10" s="5">
        <f t="shared" si="0"/>
        <v>88</v>
      </c>
    </row>
    <row r="11" spans="2:33" x14ac:dyDescent="0.25">
      <c r="B11" s="1">
        <v>4</v>
      </c>
      <c r="C11" s="1">
        <v>2</v>
      </c>
      <c r="D11" s="1">
        <v>2</v>
      </c>
      <c r="E11" s="1">
        <v>2</v>
      </c>
      <c r="F11" s="1">
        <v>2</v>
      </c>
      <c r="G11" s="1">
        <v>2</v>
      </c>
      <c r="H11" s="1">
        <v>3</v>
      </c>
      <c r="I11" s="1">
        <v>4</v>
      </c>
      <c r="J11" s="1">
        <v>2</v>
      </c>
      <c r="K11" s="1">
        <v>2</v>
      </c>
      <c r="L11" s="1">
        <v>3</v>
      </c>
      <c r="M11" s="1">
        <v>3</v>
      </c>
      <c r="N11" s="1">
        <v>2</v>
      </c>
      <c r="O11" s="1">
        <v>3</v>
      </c>
      <c r="P11" s="1">
        <v>2</v>
      </c>
      <c r="Q11" s="1">
        <v>1</v>
      </c>
      <c r="R11" s="1">
        <v>3</v>
      </c>
      <c r="S11" s="1">
        <v>1</v>
      </c>
      <c r="T11" s="1">
        <v>1</v>
      </c>
      <c r="U11" s="1">
        <v>2</v>
      </c>
      <c r="V11" s="1">
        <v>1</v>
      </c>
      <c r="W11" s="1">
        <v>2</v>
      </c>
      <c r="X11" s="1">
        <v>3</v>
      </c>
      <c r="Y11" s="1">
        <v>1</v>
      </c>
      <c r="Z11" s="1">
        <v>2</v>
      </c>
      <c r="AA11" s="1">
        <v>4</v>
      </c>
      <c r="AB11" s="1">
        <v>3</v>
      </c>
      <c r="AC11" s="1">
        <v>2</v>
      </c>
      <c r="AD11" s="1">
        <v>2</v>
      </c>
      <c r="AE11" s="1">
        <v>3</v>
      </c>
      <c r="AF11" s="1">
        <v>2</v>
      </c>
      <c r="AG11" s="5">
        <f t="shared" si="0"/>
        <v>71</v>
      </c>
    </row>
    <row r="12" spans="2:33" x14ac:dyDescent="0.25">
      <c r="B12" s="1">
        <v>3</v>
      </c>
      <c r="C12" s="1">
        <v>3</v>
      </c>
      <c r="D12" s="1">
        <v>3</v>
      </c>
      <c r="E12" s="1">
        <v>3</v>
      </c>
      <c r="F12" s="1">
        <v>3</v>
      </c>
      <c r="G12" s="1">
        <v>4</v>
      </c>
      <c r="H12" s="1">
        <v>4</v>
      </c>
      <c r="I12" s="1">
        <v>4</v>
      </c>
      <c r="J12" s="1">
        <v>4</v>
      </c>
      <c r="K12" s="1">
        <v>4</v>
      </c>
      <c r="L12" s="1">
        <v>4</v>
      </c>
      <c r="M12" s="1">
        <v>4</v>
      </c>
      <c r="N12" s="1">
        <v>4</v>
      </c>
      <c r="O12" s="1">
        <v>4</v>
      </c>
      <c r="P12" s="1">
        <v>3</v>
      </c>
      <c r="Q12" s="1">
        <v>4</v>
      </c>
      <c r="R12" s="1">
        <v>4</v>
      </c>
      <c r="S12" s="1">
        <v>4</v>
      </c>
      <c r="T12" s="1">
        <v>4</v>
      </c>
      <c r="U12" s="1">
        <v>4</v>
      </c>
      <c r="V12" s="1">
        <v>4</v>
      </c>
      <c r="W12" s="1">
        <v>4</v>
      </c>
      <c r="X12" s="1">
        <v>4</v>
      </c>
      <c r="Y12" s="1">
        <v>4</v>
      </c>
      <c r="Z12" s="1">
        <v>4</v>
      </c>
      <c r="AA12" s="1">
        <v>4</v>
      </c>
      <c r="AB12" s="1">
        <v>4</v>
      </c>
      <c r="AC12" s="1">
        <v>3</v>
      </c>
      <c r="AD12" s="1">
        <v>3</v>
      </c>
      <c r="AE12" s="1">
        <v>3</v>
      </c>
      <c r="AF12" s="1">
        <v>4</v>
      </c>
      <c r="AG12" s="5">
        <f t="shared" si="0"/>
        <v>115</v>
      </c>
    </row>
    <row r="13" spans="2:33" x14ac:dyDescent="0.25">
      <c r="B13" s="1">
        <v>4</v>
      </c>
      <c r="C13" s="1">
        <v>3</v>
      </c>
      <c r="D13" s="1">
        <v>3</v>
      </c>
      <c r="E13" s="1">
        <v>2</v>
      </c>
      <c r="F13" s="1">
        <v>3</v>
      </c>
      <c r="G13" s="1">
        <v>3</v>
      </c>
      <c r="H13" s="1">
        <v>4</v>
      </c>
      <c r="I13" s="1">
        <v>4</v>
      </c>
      <c r="J13" s="1">
        <v>3</v>
      </c>
      <c r="K13" s="1">
        <v>4</v>
      </c>
      <c r="L13" s="1">
        <v>4</v>
      </c>
      <c r="M13" s="1">
        <v>4</v>
      </c>
      <c r="N13" s="1">
        <v>3</v>
      </c>
      <c r="O13" s="1">
        <v>4</v>
      </c>
      <c r="P13" s="1">
        <v>3</v>
      </c>
      <c r="Q13" s="1">
        <v>2</v>
      </c>
      <c r="R13" s="1">
        <v>3</v>
      </c>
      <c r="S13" s="1">
        <v>3</v>
      </c>
      <c r="T13" s="1">
        <v>4</v>
      </c>
      <c r="U13" s="1">
        <v>3</v>
      </c>
      <c r="V13" s="1">
        <v>3</v>
      </c>
      <c r="W13" s="1">
        <v>4</v>
      </c>
      <c r="X13" s="1">
        <v>4</v>
      </c>
      <c r="Y13" s="1">
        <v>4</v>
      </c>
      <c r="Z13" s="1">
        <v>3</v>
      </c>
      <c r="AA13" s="1">
        <v>4</v>
      </c>
      <c r="AB13" s="1">
        <v>2</v>
      </c>
      <c r="AC13" s="1">
        <v>4</v>
      </c>
      <c r="AD13" s="1">
        <v>3</v>
      </c>
      <c r="AE13" s="1">
        <v>4</v>
      </c>
      <c r="AF13" s="1">
        <v>4</v>
      </c>
      <c r="AG13" s="5">
        <f t="shared" si="0"/>
        <v>105</v>
      </c>
    </row>
    <row r="14" spans="2:33" x14ac:dyDescent="0.25">
      <c r="B14" s="6">
        <f>VAR(B3:B13)</f>
        <v>0.6909090909090907</v>
      </c>
      <c r="C14" s="6">
        <f t="shared" ref="C14:AF14" si="1">VAR(C3:C13)</f>
        <v>1.4181818181818187</v>
      </c>
      <c r="D14" s="6">
        <f t="shared" si="1"/>
        <v>0.81818181818181868</v>
      </c>
      <c r="E14" s="6">
        <f t="shared" si="1"/>
        <v>0.56363636363636405</v>
      </c>
      <c r="F14" s="6">
        <f t="shared" si="1"/>
        <v>0.67272727272727195</v>
      </c>
      <c r="G14" s="6">
        <f t="shared" si="1"/>
        <v>0.87272727272727191</v>
      </c>
      <c r="H14" s="6">
        <f t="shared" si="1"/>
        <v>0.4</v>
      </c>
      <c r="I14" s="6">
        <f t="shared" si="1"/>
        <v>0.41818181818181871</v>
      </c>
      <c r="J14" s="6">
        <f t="shared" si="1"/>
        <v>0.65454545454545465</v>
      </c>
      <c r="K14" s="6">
        <f t="shared" si="1"/>
        <v>1.0727272727272719</v>
      </c>
      <c r="L14" s="6">
        <f t="shared" si="1"/>
        <v>0.49090909090909063</v>
      </c>
      <c r="M14" s="6">
        <f t="shared" si="1"/>
        <v>0.6909090909090907</v>
      </c>
      <c r="N14" s="6">
        <f t="shared" si="1"/>
        <v>0.47272727272727194</v>
      </c>
      <c r="O14" s="6">
        <f t="shared" si="1"/>
        <v>0.56363636363636405</v>
      </c>
      <c r="P14" s="6">
        <f t="shared" si="1"/>
        <v>0.6909090909090907</v>
      </c>
      <c r="Q14" s="6">
        <f t="shared" si="1"/>
        <v>1.2727272727272734</v>
      </c>
      <c r="R14" s="6">
        <f t="shared" si="1"/>
        <v>0.27272727272727193</v>
      </c>
      <c r="S14" s="6">
        <f t="shared" si="1"/>
        <v>1.6545454545454548</v>
      </c>
      <c r="T14" s="6">
        <f t="shared" si="1"/>
        <v>1.4909090909090907</v>
      </c>
      <c r="U14" s="6">
        <f t="shared" si="1"/>
        <v>1.163636363636364</v>
      </c>
      <c r="V14" s="6">
        <f t="shared" si="1"/>
        <v>2.163636363636364</v>
      </c>
      <c r="W14" s="6">
        <f t="shared" si="1"/>
        <v>1.672727272727272</v>
      </c>
      <c r="X14" s="6">
        <f t="shared" si="1"/>
        <v>0.76363636363636256</v>
      </c>
      <c r="Y14" s="6">
        <f t="shared" si="1"/>
        <v>2.2909090909090906</v>
      </c>
      <c r="Z14" s="6">
        <f t="shared" si="1"/>
        <v>2.4727272727272718</v>
      </c>
      <c r="AA14" s="6">
        <f t="shared" si="1"/>
        <v>1.672727272727272</v>
      </c>
      <c r="AB14" s="6">
        <f t="shared" si="1"/>
        <v>0.6727272727272734</v>
      </c>
      <c r="AC14" s="6">
        <f t="shared" si="1"/>
        <v>0.6909090909090907</v>
      </c>
      <c r="AD14" s="6">
        <f t="shared" si="1"/>
        <v>0.763636363636364</v>
      </c>
      <c r="AE14" s="6">
        <f t="shared" si="1"/>
        <v>0.87272727272727191</v>
      </c>
      <c r="AF14" s="6">
        <f t="shared" si="1"/>
        <v>0.47272727272727194</v>
      </c>
    </row>
    <row r="17" spans="2:4" x14ac:dyDescent="0.25">
      <c r="B17" s="7" t="s">
        <v>165</v>
      </c>
      <c r="D17" s="8"/>
    </row>
    <row r="18" spans="2:4" x14ac:dyDescent="0.25">
      <c r="D18" s="9">
        <f>COUNTA(B2:AF2)</f>
        <v>31</v>
      </c>
    </row>
    <row r="19" spans="2:4" x14ac:dyDescent="0.25">
      <c r="D19" s="10">
        <f>SUM(B14:AF14)</f>
        <v>30.854545454545448</v>
      </c>
    </row>
    <row r="20" spans="2:4" x14ac:dyDescent="0.25">
      <c r="D20" s="10">
        <f>VAR(AG3:AG13)</f>
        <v>309.96363636363674</v>
      </c>
    </row>
    <row r="21" spans="2:4" x14ac:dyDescent="0.25">
      <c r="D21" s="11"/>
    </row>
    <row r="22" spans="2:4" x14ac:dyDescent="0.25">
      <c r="D22" s="12">
        <f>(D18/(D18-1))*(1-(D19/D20))</f>
        <v>0.93047278273111245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58719-9645-4C9B-B32C-034A93CFED48}">
  <dimension ref="A2:C95"/>
  <sheetViews>
    <sheetView workbookViewId="0">
      <selection activeCell="A100" sqref="A100"/>
    </sheetView>
  </sheetViews>
  <sheetFormatPr baseColWidth="10" defaultRowHeight="15" x14ac:dyDescent="0.25"/>
  <cols>
    <col min="1" max="1" width="50.28515625" style="5" customWidth="1"/>
    <col min="2" max="3" width="11.42578125" style="18"/>
    <col min="4" max="16384" width="11.42578125" style="5"/>
  </cols>
  <sheetData>
    <row r="2" spans="1:3" x14ac:dyDescent="0.25">
      <c r="A2" s="13" t="s">
        <v>166</v>
      </c>
      <c r="B2" s="14">
        <v>20</v>
      </c>
      <c r="C2" s="15"/>
    </row>
    <row r="3" spans="1:3" x14ac:dyDescent="0.25">
      <c r="A3" s="13" t="s">
        <v>167</v>
      </c>
      <c r="B3" s="14">
        <f>COUNTA(Base!$A$3:$A$24)</f>
        <v>11</v>
      </c>
      <c r="C3" s="15"/>
    </row>
    <row r="4" spans="1:3" x14ac:dyDescent="0.25">
      <c r="A4" s="16" t="s">
        <v>168</v>
      </c>
      <c r="B4" s="17">
        <f>B3/B2</f>
        <v>0.55000000000000004</v>
      </c>
      <c r="C4" s="15"/>
    </row>
    <row r="5" spans="1:3" x14ac:dyDescent="0.25">
      <c r="C5" s="15"/>
    </row>
    <row r="6" spans="1:3" x14ac:dyDescent="0.25">
      <c r="C6" s="15"/>
    </row>
    <row r="7" spans="1:3" x14ac:dyDescent="0.25">
      <c r="A7" s="19" t="s">
        <v>169</v>
      </c>
      <c r="B7" s="20" t="s">
        <v>170</v>
      </c>
      <c r="C7" s="21" t="s">
        <v>171</v>
      </c>
    </row>
    <row r="8" spans="1:3" x14ac:dyDescent="0.25">
      <c r="A8" s="22" t="s">
        <v>142</v>
      </c>
      <c r="B8" s="23">
        <v>1</v>
      </c>
      <c r="C8" s="24">
        <v>9.0909090909090912E-2</v>
      </c>
    </row>
    <row r="9" spans="1:3" x14ac:dyDescent="0.25">
      <c r="A9" s="22" t="s">
        <v>143</v>
      </c>
      <c r="B9" s="23">
        <v>1</v>
      </c>
      <c r="C9" s="24">
        <v>9.0909090909090912E-2</v>
      </c>
    </row>
    <row r="10" spans="1:3" x14ac:dyDescent="0.25">
      <c r="A10" s="22" t="s">
        <v>144</v>
      </c>
      <c r="B10" s="23">
        <v>1</v>
      </c>
      <c r="C10" s="24">
        <v>9.0909090909090912E-2</v>
      </c>
    </row>
    <row r="11" spans="1:3" x14ac:dyDescent="0.25">
      <c r="A11" s="22" t="s">
        <v>145</v>
      </c>
      <c r="B11" s="23">
        <v>1</v>
      </c>
      <c r="C11" s="24">
        <v>9.0909090909090912E-2</v>
      </c>
    </row>
    <row r="12" spans="1:3" x14ac:dyDescent="0.25">
      <c r="A12" s="22" t="s">
        <v>146</v>
      </c>
      <c r="B12" s="23">
        <v>1</v>
      </c>
      <c r="C12" s="24">
        <v>9.0909090909090912E-2</v>
      </c>
    </row>
    <row r="13" spans="1:3" x14ac:dyDescent="0.25">
      <c r="A13" s="22" t="s">
        <v>147</v>
      </c>
      <c r="B13" s="23">
        <v>2</v>
      </c>
      <c r="C13" s="24">
        <v>0.18181818181818182</v>
      </c>
    </row>
    <row r="14" spans="1:3" x14ac:dyDescent="0.25">
      <c r="A14" s="22" t="s">
        <v>148</v>
      </c>
      <c r="B14" s="23">
        <v>2</v>
      </c>
      <c r="C14" s="24">
        <v>0.18181818181818182</v>
      </c>
    </row>
    <row r="15" spans="1:3" x14ac:dyDescent="0.25">
      <c r="A15" s="22" t="s">
        <v>149</v>
      </c>
      <c r="B15" s="23">
        <v>1</v>
      </c>
      <c r="C15" s="24">
        <v>9.0909090909090912E-2</v>
      </c>
    </row>
    <row r="16" spans="1:3" x14ac:dyDescent="0.25">
      <c r="A16" s="22" t="s">
        <v>150</v>
      </c>
      <c r="B16" s="23">
        <v>1</v>
      </c>
      <c r="C16" s="24">
        <v>9.0909090909090912E-2</v>
      </c>
    </row>
    <row r="17" spans="1:3" x14ac:dyDescent="0.25">
      <c r="A17" s="19" t="s">
        <v>140</v>
      </c>
      <c r="B17" s="25">
        <f>SUM(B8:B16)</f>
        <v>11</v>
      </c>
      <c r="C17" s="15"/>
    </row>
    <row r="20" spans="1:3" x14ac:dyDescent="0.25">
      <c r="A20" s="19" t="s">
        <v>172</v>
      </c>
      <c r="B20" s="20" t="s">
        <v>170</v>
      </c>
      <c r="C20" s="21" t="s">
        <v>171</v>
      </c>
    </row>
    <row r="21" spans="1:3" x14ac:dyDescent="0.25">
      <c r="A21" s="22" t="s">
        <v>151</v>
      </c>
      <c r="B21" s="26">
        <f>COUNTIF(Base!$BS:$BS,1)</f>
        <v>10</v>
      </c>
      <c r="C21" s="24">
        <f>B21/B23</f>
        <v>0.90909090909090906</v>
      </c>
    </row>
    <row r="22" spans="1:3" x14ac:dyDescent="0.25">
      <c r="A22" s="22" t="s">
        <v>152</v>
      </c>
      <c r="B22" s="27">
        <f>COUNTIF(Base!$BS:$BS,2)</f>
        <v>1</v>
      </c>
      <c r="C22" s="24">
        <f>B22/B23</f>
        <v>9.0909090909090912E-2</v>
      </c>
    </row>
    <row r="23" spans="1:3" x14ac:dyDescent="0.25">
      <c r="A23" s="19" t="s">
        <v>140</v>
      </c>
      <c r="B23" s="25">
        <f>SUM(B21:B22)</f>
        <v>11</v>
      </c>
      <c r="C23" s="25"/>
    </row>
    <row r="25" spans="1:3" x14ac:dyDescent="0.25">
      <c r="A25" s="28" t="s">
        <v>173</v>
      </c>
    </row>
    <row r="26" spans="1:3" x14ac:dyDescent="0.25">
      <c r="A26" s="19" t="s">
        <v>174</v>
      </c>
      <c r="B26" s="20" t="s">
        <v>170</v>
      </c>
      <c r="C26" s="21" t="s">
        <v>171</v>
      </c>
    </row>
    <row r="27" spans="1:3" x14ac:dyDescent="0.25">
      <c r="A27" s="22" t="s">
        <v>151</v>
      </c>
      <c r="B27" s="27">
        <f>COUNTIF(Base!$BT:$BT,1)</f>
        <v>1</v>
      </c>
      <c r="C27" s="24">
        <f>B27/B29</f>
        <v>1</v>
      </c>
    </row>
    <row r="28" spans="1:3" x14ac:dyDescent="0.25">
      <c r="A28" s="22" t="s">
        <v>152</v>
      </c>
      <c r="B28" s="23">
        <f>COUNTIF(Base!$BT:$BT,2)</f>
        <v>0</v>
      </c>
      <c r="C28" s="24">
        <f>B28/B29</f>
        <v>0</v>
      </c>
    </row>
    <row r="29" spans="1:3" x14ac:dyDescent="0.25">
      <c r="A29" s="19" t="s">
        <v>140</v>
      </c>
      <c r="B29" s="25">
        <f>SUM(B27:B28)</f>
        <v>1</v>
      </c>
      <c r="C29" s="25"/>
    </row>
    <row r="32" spans="1:3" x14ac:dyDescent="0.25">
      <c r="A32" s="29" t="s">
        <v>175</v>
      </c>
    </row>
    <row r="33" spans="1:3" x14ac:dyDescent="0.25">
      <c r="A33" s="19" t="s">
        <v>176</v>
      </c>
      <c r="B33" s="20" t="s">
        <v>170</v>
      </c>
      <c r="C33" s="21" t="s">
        <v>171</v>
      </c>
    </row>
    <row r="34" spans="1:3" x14ac:dyDescent="0.25">
      <c r="A34" s="22" t="s">
        <v>153</v>
      </c>
      <c r="B34" s="26">
        <f>COUNTIF(Base!$BU:$BU,1)</f>
        <v>10</v>
      </c>
      <c r="C34" s="24">
        <f>B34/B36</f>
        <v>1</v>
      </c>
    </row>
    <row r="35" spans="1:3" x14ac:dyDescent="0.25">
      <c r="A35" s="22" t="s">
        <v>154</v>
      </c>
      <c r="B35" s="23">
        <f>COUNTIF(Base!$BU:$BU,2)</f>
        <v>0</v>
      </c>
      <c r="C35" s="24">
        <f>B35/B36</f>
        <v>0</v>
      </c>
    </row>
    <row r="36" spans="1:3" x14ac:dyDescent="0.25">
      <c r="A36" s="19" t="s">
        <v>140</v>
      </c>
      <c r="B36" s="25">
        <f>SUM(B34:B35)</f>
        <v>10</v>
      </c>
      <c r="C36" s="25"/>
    </row>
    <row r="39" spans="1:3" x14ac:dyDescent="0.25">
      <c r="A39" s="19" t="s">
        <v>177</v>
      </c>
    </row>
    <row r="40" spans="1:3" x14ac:dyDescent="0.25">
      <c r="A40" s="22" t="s">
        <v>102</v>
      </c>
    </row>
    <row r="41" spans="1:3" x14ac:dyDescent="0.25">
      <c r="A41" s="22" t="s">
        <v>108</v>
      </c>
    </row>
    <row r="42" spans="1:3" x14ac:dyDescent="0.25">
      <c r="A42" s="22" t="s">
        <v>111</v>
      </c>
    </row>
    <row r="43" spans="1:3" x14ac:dyDescent="0.25">
      <c r="A43" s="22" t="s">
        <v>114</v>
      </c>
    </row>
    <row r="44" spans="1:3" x14ac:dyDescent="0.25">
      <c r="A44" s="22" t="s">
        <v>119</v>
      </c>
    </row>
    <row r="45" spans="1:3" x14ac:dyDescent="0.25">
      <c r="A45" s="22" t="s">
        <v>122</v>
      </c>
    </row>
    <row r="46" spans="1:3" x14ac:dyDescent="0.25">
      <c r="A46" s="22" t="s">
        <v>125</v>
      </c>
    </row>
    <row r="47" spans="1:3" x14ac:dyDescent="0.25">
      <c r="A47" s="22" t="s">
        <v>128</v>
      </c>
    </row>
    <row r="48" spans="1:3" x14ac:dyDescent="0.25">
      <c r="A48" s="22" t="s">
        <v>131</v>
      </c>
    </row>
    <row r="49" spans="1:3" x14ac:dyDescent="0.25">
      <c r="A49" s="22" t="s">
        <v>133</v>
      </c>
    </row>
    <row r="52" spans="1:3" x14ac:dyDescent="0.25">
      <c r="A52" s="19" t="s">
        <v>178</v>
      </c>
      <c r="B52" s="20" t="s">
        <v>170</v>
      </c>
      <c r="C52" s="21" t="s">
        <v>171</v>
      </c>
    </row>
    <row r="53" spans="1:3" x14ac:dyDescent="0.25">
      <c r="A53" s="22" t="s">
        <v>155</v>
      </c>
      <c r="B53" s="23">
        <f>COUNTIF(Base!$BW:$BW,1)</f>
        <v>1</v>
      </c>
      <c r="C53" s="24">
        <f>B53/$B$57</f>
        <v>0.1</v>
      </c>
    </row>
    <row r="54" spans="1:3" x14ac:dyDescent="0.25">
      <c r="A54" s="22" t="s">
        <v>156</v>
      </c>
      <c r="B54" s="23">
        <f>COUNTIF(Base!$BW:$BW,2)</f>
        <v>6</v>
      </c>
      <c r="C54" s="24">
        <f t="shared" ref="C54:C56" si="0">B54/$B$57</f>
        <v>0.6</v>
      </c>
    </row>
    <row r="55" spans="1:3" x14ac:dyDescent="0.25">
      <c r="A55" s="22" t="s">
        <v>157</v>
      </c>
      <c r="B55" s="23">
        <f>COUNTIF(Base!$BW:$BW,3)</f>
        <v>3</v>
      </c>
      <c r="C55" s="24">
        <f t="shared" si="0"/>
        <v>0.3</v>
      </c>
    </row>
    <row r="56" spans="1:3" x14ac:dyDescent="0.25">
      <c r="A56" s="22" t="s">
        <v>158</v>
      </c>
      <c r="B56" s="23">
        <f>COUNTIF(Base!$BW:$BW,4)</f>
        <v>0</v>
      </c>
      <c r="C56" s="24">
        <f t="shared" si="0"/>
        <v>0</v>
      </c>
    </row>
    <row r="57" spans="1:3" x14ac:dyDescent="0.25">
      <c r="A57" s="19" t="s">
        <v>140</v>
      </c>
      <c r="B57" s="30">
        <f>SUM(B53:B56)</f>
        <v>10</v>
      </c>
      <c r="C57" s="15"/>
    </row>
    <row r="60" spans="1:3" x14ac:dyDescent="0.25">
      <c r="A60" s="19" t="s">
        <v>179</v>
      </c>
    </row>
    <row r="61" spans="1:3" x14ac:dyDescent="0.25">
      <c r="A61" s="22" t="s">
        <v>103</v>
      </c>
    </row>
    <row r="62" spans="1:3" x14ac:dyDescent="0.25">
      <c r="A62" s="22" t="s">
        <v>112</v>
      </c>
    </row>
    <row r="63" spans="1:3" x14ac:dyDescent="0.25">
      <c r="A63" s="22" t="s">
        <v>115</v>
      </c>
    </row>
    <row r="64" spans="1:3" x14ac:dyDescent="0.25">
      <c r="A64" s="22" t="s">
        <v>120</v>
      </c>
    </row>
    <row r="65" spans="1:3" x14ac:dyDescent="0.25">
      <c r="A65" s="22" t="s">
        <v>129</v>
      </c>
    </row>
    <row r="66" spans="1:3" x14ac:dyDescent="0.25">
      <c r="A66" s="22" t="s">
        <v>120</v>
      </c>
    </row>
    <row r="69" spans="1:3" x14ac:dyDescent="0.25">
      <c r="A69" s="19" t="s">
        <v>180</v>
      </c>
    </row>
    <row r="70" spans="1:3" x14ac:dyDescent="0.25">
      <c r="A70" s="22" t="s">
        <v>105</v>
      </c>
    </row>
    <row r="71" spans="1:3" x14ac:dyDescent="0.25">
      <c r="A71" s="22" t="s">
        <v>109</v>
      </c>
    </row>
    <row r="72" spans="1:3" x14ac:dyDescent="0.25">
      <c r="A72" s="22" t="s">
        <v>123</v>
      </c>
    </row>
    <row r="73" spans="1:3" x14ac:dyDescent="0.25">
      <c r="A73" s="22" t="s">
        <v>134</v>
      </c>
    </row>
    <row r="75" spans="1:3" x14ac:dyDescent="0.25">
      <c r="A75" s="31"/>
    </row>
    <row r="76" spans="1:3" x14ac:dyDescent="0.25">
      <c r="A76" s="19" t="s">
        <v>181</v>
      </c>
      <c r="B76" s="20" t="s">
        <v>170</v>
      </c>
      <c r="C76" s="5"/>
    </row>
    <row r="77" spans="1:3" x14ac:dyDescent="0.25">
      <c r="A77" s="22" t="s">
        <v>159</v>
      </c>
      <c r="B77" s="23">
        <f>COUNTIF(Base!$BZ:$BZ,1)</f>
        <v>6</v>
      </c>
      <c r="C77" s="5"/>
    </row>
    <row r="78" spans="1:3" x14ac:dyDescent="0.25">
      <c r="A78" s="22" t="s">
        <v>160</v>
      </c>
      <c r="B78" s="23">
        <f>COUNTIF(Base!$BZ:$BZ,2)</f>
        <v>3</v>
      </c>
      <c r="C78" s="5"/>
    </row>
    <row r="79" spans="1:3" x14ac:dyDescent="0.25">
      <c r="A79" s="22" t="s">
        <v>161</v>
      </c>
      <c r="B79" s="23">
        <f>COUNTIF(Base!$BZ:$BZ,3)</f>
        <v>0</v>
      </c>
      <c r="C79" s="5"/>
    </row>
    <row r="80" spans="1:3" x14ac:dyDescent="0.25">
      <c r="A80" s="22" t="s">
        <v>154</v>
      </c>
      <c r="B80" s="23">
        <f>COUNTIF(Base!$BZ:$BZ,4)</f>
        <v>0</v>
      </c>
      <c r="C80" s="5"/>
    </row>
    <row r="81" spans="1:3" x14ac:dyDescent="0.25">
      <c r="A81" s="22" t="s">
        <v>92</v>
      </c>
      <c r="B81" s="23">
        <f>COUNTIF(Base!$BZ:$BZ,5)</f>
        <v>2</v>
      </c>
      <c r="C81" s="8" t="s">
        <v>106</v>
      </c>
    </row>
    <row r="82" spans="1:3" x14ac:dyDescent="0.25">
      <c r="C82" s="8" t="s">
        <v>116</v>
      </c>
    </row>
    <row r="83" spans="1:3" x14ac:dyDescent="0.25">
      <c r="A83" s="31"/>
    </row>
    <row r="84" spans="1:3" x14ac:dyDescent="0.25">
      <c r="A84" s="19" t="s">
        <v>182</v>
      </c>
      <c r="B84" s="20" t="s">
        <v>170</v>
      </c>
      <c r="C84" s="5"/>
    </row>
    <row r="85" spans="1:3" x14ac:dyDescent="0.25">
      <c r="A85" s="22" t="s">
        <v>162</v>
      </c>
      <c r="B85" s="23">
        <f>COUNTIF(Base!$CB:$CB,1)</f>
        <v>11</v>
      </c>
      <c r="C85" s="5"/>
    </row>
    <row r="86" spans="1:3" x14ac:dyDescent="0.25">
      <c r="A86" s="22" t="s">
        <v>163</v>
      </c>
      <c r="B86" s="23">
        <f>COUNTIF(Base!$CB:$CB,2)</f>
        <v>0</v>
      </c>
      <c r="C86" s="5"/>
    </row>
    <row r="87" spans="1:3" x14ac:dyDescent="0.25">
      <c r="A87" s="22" t="s">
        <v>164</v>
      </c>
      <c r="B87" s="23">
        <f>COUNTIF(Base!$CB:$CB,3)</f>
        <v>0</v>
      </c>
      <c r="C87" s="5"/>
    </row>
    <row r="89" spans="1:3" x14ac:dyDescent="0.25">
      <c r="A89" s="31"/>
    </row>
    <row r="90" spans="1:3" x14ac:dyDescent="0.25">
      <c r="A90" s="19" t="s">
        <v>183</v>
      </c>
      <c r="B90" s="20"/>
      <c r="C90" s="5"/>
    </row>
    <row r="91" spans="1:3" x14ac:dyDescent="0.25">
      <c r="A91" s="22" t="s">
        <v>93</v>
      </c>
      <c r="B91" s="23">
        <f>COUNTIF(Base!$CC:$CC,1)</f>
        <v>11</v>
      </c>
      <c r="C91" s="5"/>
    </row>
    <row r="92" spans="1:3" x14ac:dyDescent="0.25">
      <c r="A92" s="22" t="s">
        <v>94</v>
      </c>
      <c r="B92" s="23">
        <f>COUNTIF(Base!$CD:$CD,1)</f>
        <v>2</v>
      </c>
      <c r="C92" s="5"/>
    </row>
    <row r="93" spans="1:3" x14ac:dyDescent="0.25">
      <c r="A93" s="22" t="s">
        <v>95</v>
      </c>
      <c r="B93" s="23">
        <f>COUNTIF(Base!$CE:$CE,1)</f>
        <v>1</v>
      </c>
      <c r="C93" s="5"/>
    </row>
    <row r="94" spans="1:3" x14ac:dyDescent="0.25">
      <c r="A94" s="22" t="s">
        <v>96</v>
      </c>
      <c r="B94" s="23">
        <f>COUNTIF(Base!$CF:$CF,1)</f>
        <v>0</v>
      </c>
      <c r="C94" s="5"/>
    </row>
    <row r="95" spans="1:3" x14ac:dyDescent="0.25">
      <c r="C95"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BFFC-C002-4A9D-858F-E81D539ECB1D}">
  <dimension ref="A1:V56"/>
  <sheetViews>
    <sheetView workbookViewId="0">
      <selection activeCell="U53" sqref="T53:U53"/>
    </sheetView>
  </sheetViews>
  <sheetFormatPr baseColWidth="10" defaultRowHeight="15" x14ac:dyDescent="0.25"/>
  <cols>
    <col min="1" max="1" width="69.5703125" style="5" customWidth="1"/>
    <col min="2" max="3" width="11.7109375" style="5" customWidth="1"/>
    <col min="4" max="4" width="13.85546875" style="5" customWidth="1"/>
    <col min="5" max="7" width="11.7109375" style="5" customWidth="1"/>
    <col min="8" max="8" width="9.140625" style="5" customWidth="1"/>
    <col min="9" max="9" width="6" style="5" customWidth="1"/>
    <col min="10" max="10" width="5.85546875" style="5" customWidth="1"/>
    <col min="11" max="12" width="11.42578125" style="5"/>
    <col min="13" max="13" width="13.85546875" style="5" bestFit="1" customWidth="1"/>
    <col min="14" max="16" width="11.42578125" style="5"/>
    <col min="17" max="17" width="8.85546875" style="5" bestFit="1" customWidth="1"/>
    <col min="18" max="18" width="6" style="5" bestFit="1" customWidth="1"/>
    <col min="19" max="19" width="6.140625" style="5" customWidth="1"/>
    <col min="20" max="20" width="14.140625" style="5" customWidth="1"/>
    <col min="21" max="21" width="10.42578125" style="5" customWidth="1"/>
    <col min="22" max="16384" width="11.42578125" style="5"/>
  </cols>
  <sheetData>
    <row r="1" spans="1:22" x14ac:dyDescent="0.25">
      <c r="A1" s="34"/>
      <c r="B1" s="35">
        <v>1</v>
      </c>
      <c r="C1" s="35">
        <v>2</v>
      </c>
      <c r="D1" s="35">
        <v>3</v>
      </c>
      <c r="E1" s="35">
        <v>4</v>
      </c>
      <c r="F1" s="35">
        <v>5</v>
      </c>
      <c r="G1" s="35">
        <v>6</v>
      </c>
      <c r="H1" s="35"/>
    </row>
    <row r="2" spans="1:22" ht="25.5" x14ac:dyDescent="0.25">
      <c r="A2" s="36" t="s">
        <v>20</v>
      </c>
      <c r="B2" s="37" t="s">
        <v>135</v>
      </c>
      <c r="C2" s="37" t="s">
        <v>136</v>
      </c>
      <c r="D2" s="37" t="s">
        <v>137</v>
      </c>
      <c r="E2" s="38" t="s">
        <v>138</v>
      </c>
      <c r="F2" s="38" t="s">
        <v>139</v>
      </c>
      <c r="G2" s="38"/>
      <c r="H2" s="39" t="s">
        <v>184</v>
      </c>
      <c r="K2" s="37" t="s">
        <v>135</v>
      </c>
      <c r="L2" s="37" t="s">
        <v>136</v>
      </c>
      <c r="M2" s="37" t="s">
        <v>137</v>
      </c>
      <c r="N2" s="38" t="s">
        <v>138</v>
      </c>
      <c r="O2" s="38" t="s">
        <v>139</v>
      </c>
      <c r="P2" s="40"/>
      <c r="Q2" s="39" t="s">
        <v>184</v>
      </c>
      <c r="T2" s="37" t="s">
        <v>185</v>
      </c>
      <c r="U2" s="37" t="s">
        <v>186</v>
      </c>
      <c r="V2" s="37" t="s">
        <v>187</v>
      </c>
    </row>
    <row r="3" spans="1:22" x14ac:dyDescent="0.25">
      <c r="A3" s="41" t="s">
        <v>44</v>
      </c>
      <c r="B3" s="14">
        <f>COUNTIF(Base!$U:$U,B$1)</f>
        <v>0</v>
      </c>
      <c r="C3" s="14">
        <f>COUNTIF(Base!$U:$U,C$1)</f>
        <v>1</v>
      </c>
      <c r="D3" s="14">
        <f>COUNTIF(Base!$U:$U,D$1)</f>
        <v>1</v>
      </c>
      <c r="E3" s="14">
        <f>COUNTIF(Base!$U:$U,E$1)</f>
        <v>7</v>
      </c>
      <c r="F3" s="14">
        <f>COUNTIF(Base!$U:$U,F$1)</f>
        <v>2</v>
      </c>
      <c r="G3" s="14"/>
      <c r="H3" s="14">
        <f>SUM(B3:F3)</f>
        <v>11</v>
      </c>
      <c r="K3" s="42">
        <f>B3/$H3</f>
        <v>0</v>
      </c>
      <c r="L3" s="42">
        <f>C3/$H3</f>
        <v>9.0909090909090912E-2</v>
      </c>
      <c r="M3" s="42">
        <f>D3/$H3</f>
        <v>9.0909090909090912E-2</v>
      </c>
      <c r="N3" s="42">
        <f>E3/$H3</f>
        <v>0.63636363636363635</v>
      </c>
      <c r="O3" s="42">
        <f>F3/$H3</f>
        <v>0.18181818181818182</v>
      </c>
      <c r="P3" s="43"/>
      <c r="Q3" s="44">
        <f>SUM(K3:O3)</f>
        <v>1</v>
      </c>
      <c r="T3" s="45">
        <f>K3+L3</f>
        <v>9.0909090909090912E-2</v>
      </c>
      <c r="U3" s="45">
        <f>M3</f>
        <v>9.0909090909090912E-2</v>
      </c>
      <c r="V3" s="45">
        <f>N3+O3</f>
        <v>0.81818181818181812</v>
      </c>
    </row>
    <row r="4" spans="1:22" x14ac:dyDescent="0.25">
      <c r="A4" s="41" t="s">
        <v>45</v>
      </c>
      <c r="B4" s="14">
        <f>COUNTIF(Base!$V:$V,B$1)</f>
        <v>1</v>
      </c>
      <c r="C4" s="14">
        <f>COUNTIF(Base!$V:$V,C$1)</f>
        <v>1</v>
      </c>
      <c r="D4" s="14">
        <f>COUNTIF(Base!$V:$V,D$1)</f>
        <v>5</v>
      </c>
      <c r="E4" s="14">
        <f>COUNTIF(Base!$V:$V,E$1)</f>
        <v>2</v>
      </c>
      <c r="F4" s="14">
        <f>COUNTIF(Base!$V:$V,F$1)</f>
        <v>2</v>
      </c>
      <c r="G4" s="14"/>
      <c r="H4" s="14">
        <f>SUM(B4:F4)</f>
        <v>11</v>
      </c>
      <c r="K4" s="42">
        <f t="shared" ref="K4:O4" si="0">B4/$H4</f>
        <v>9.0909090909090912E-2</v>
      </c>
      <c r="L4" s="42">
        <f t="shared" si="0"/>
        <v>9.0909090909090912E-2</v>
      </c>
      <c r="M4" s="42">
        <f t="shared" si="0"/>
        <v>0.45454545454545453</v>
      </c>
      <c r="N4" s="42">
        <f t="shared" si="0"/>
        <v>0.18181818181818182</v>
      </c>
      <c r="O4" s="42">
        <f t="shared" si="0"/>
        <v>0.18181818181818182</v>
      </c>
      <c r="P4" s="43"/>
      <c r="Q4" s="44">
        <f>SUM(K4:O4)</f>
        <v>1</v>
      </c>
      <c r="T4" s="45">
        <f>K4+L4</f>
        <v>0.18181818181818182</v>
      </c>
      <c r="U4" s="45">
        <f>M4</f>
        <v>0.45454545454545453</v>
      </c>
      <c r="V4" s="45">
        <f>N4+O4</f>
        <v>0.36363636363636365</v>
      </c>
    </row>
    <row r="5" spans="1:22" x14ac:dyDescent="0.25">
      <c r="A5" s="41" t="s">
        <v>46</v>
      </c>
      <c r="B5" s="14">
        <f>COUNTIF(Base!$W:$W,B$1)</f>
        <v>0</v>
      </c>
      <c r="C5" s="14">
        <f>COUNTIF(Base!$W:$W,C$1)</f>
        <v>2</v>
      </c>
      <c r="D5" s="14">
        <f>COUNTIF(Base!$W:$W,D$1)</f>
        <v>5</v>
      </c>
      <c r="E5" s="14">
        <f>COUNTIF(Base!$W:$W,E$1)</f>
        <v>3</v>
      </c>
      <c r="F5" s="14">
        <f>COUNTIF(Base!$W:$W,F$1)</f>
        <v>1</v>
      </c>
      <c r="G5" s="14"/>
      <c r="H5" s="14">
        <f>SUM(B5:F5)</f>
        <v>11</v>
      </c>
      <c r="K5" s="42">
        <f>B5/$H5</f>
        <v>0</v>
      </c>
      <c r="L5" s="42">
        <f>C5/$H5</f>
        <v>0.18181818181818182</v>
      </c>
      <c r="M5" s="42">
        <f>D5/$H5</f>
        <v>0.45454545454545453</v>
      </c>
      <c r="N5" s="42">
        <f>E5/$H5</f>
        <v>0.27272727272727271</v>
      </c>
      <c r="O5" s="42">
        <f>F5/$H5</f>
        <v>9.0909090909090912E-2</v>
      </c>
      <c r="P5" s="43"/>
      <c r="Q5" s="44">
        <f>SUM(K5:O5)</f>
        <v>1</v>
      </c>
      <c r="T5" s="45">
        <f>K5+L5</f>
        <v>0.18181818181818182</v>
      </c>
      <c r="U5" s="45">
        <f>M5</f>
        <v>0.45454545454545453</v>
      </c>
      <c r="V5" s="45">
        <f>N5+O5</f>
        <v>0.36363636363636365</v>
      </c>
    </row>
    <row r="8" spans="1:22" ht="25.5" x14ac:dyDescent="0.25">
      <c r="A8" s="36" t="s">
        <v>21</v>
      </c>
      <c r="B8" s="37" t="s">
        <v>135</v>
      </c>
      <c r="C8" s="37" t="s">
        <v>136</v>
      </c>
      <c r="D8" s="37" t="s">
        <v>137</v>
      </c>
      <c r="E8" s="38" t="s">
        <v>138</v>
      </c>
      <c r="F8" s="38" t="s">
        <v>139</v>
      </c>
      <c r="G8" s="38"/>
      <c r="H8" s="39" t="s">
        <v>184</v>
      </c>
      <c r="K8" s="37" t="s">
        <v>135</v>
      </c>
      <c r="L8" s="37" t="s">
        <v>136</v>
      </c>
      <c r="M8" s="37" t="s">
        <v>137</v>
      </c>
      <c r="N8" s="38" t="s">
        <v>138</v>
      </c>
      <c r="O8" s="38" t="s">
        <v>139</v>
      </c>
      <c r="P8" s="40"/>
      <c r="Q8" s="39" t="s">
        <v>184</v>
      </c>
      <c r="T8" s="37" t="s">
        <v>185</v>
      </c>
      <c r="U8" s="37" t="s">
        <v>186</v>
      </c>
      <c r="V8" s="37" t="s">
        <v>187</v>
      </c>
    </row>
    <row r="9" spans="1:22" x14ac:dyDescent="0.25">
      <c r="A9" s="41" t="s">
        <v>47</v>
      </c>
      <c r="B9" s="14">
        <f>COUNTIF(Base!$X:$X,B$1)</f>
        <v>0</v>
      </c>
      <c r="C9" s="14">
        <f>COUNTIF(Base!$X:$X,C$1)</f>
        <v>2</v>
      </c>
      <c r="D9" s="14">
        <f>COUNTIF(Base!$X:$X,D$1)</f>
        <v>5</v>
      </c>
      <c r="E9" s="14">
        <f>COUNTIF(Base!$X:$X,E$1)</f>
        <v>4</v>
      </c>
      <c r="F9" s="14">
        <f>COUNTIF(Base!$X:$X,F$1)</f>
        <v>0</v>
      </c>
      <c r="G9" s="14"/>
      <c r="H9" s="14">
        <f t="shared" ref="H9:H16" si="1">SUM(B9:F9)</f>
        <v>11</v>
      </c>
      <c r="K9" s="42">
        <f t="shared" ref="K9:O16" si="2">B9/$H9</f>
        <v>0</v>
      </c>
      <c r="L9" s="42">
        <f t="shared" si="2"/>
        <v>0.18181818181818182</v>
      </c>
      <c r="M9" s="42">
        <f t="shared" si="2"/>
        <v>0.45454545454545453</v>
      </c>
      <c r="N9" s="42">
        <f t="shared" si="2"/>
        <v>0.36363636363636365</v>
      </c>
      <c r="O9" s="42">
        <f t="shared" si="2"/>
        <v>0</v>
      </c>
      <c r="P9" s="43"/>
      <c r="Q9" s="44">
        <f t="shared" ref="Q9:Q16" si="3">SUM(K9:O9)</f>
        <v>1</v>
      </c>
      <c r="T9" s="45">
        <f t="shared" ref="T9:T16" si="4">K9+L9</f>
        <v>0.18181818181818182</v>
      </c>
      <c r="U9" s="45">
        <f t="shared" ref="U9:U16" si="5">M9</f>
        <v>0.45454545454545453</v>
      </c>
      <c r="V9" s="45">
        <f t="shared" ref="V9:V16" si="6">N9+O9</f>
        <v>0.36363636363636365</v>
      </c>
    </row>
    <row r="10" spans="1:22" x14ac:dyDescent="0.25">
      <c r="A10" s="41" t="s">
        <v>48</v>
      </c>
      <c r="B10" s="14">
        <f>COUNTIF(Base!$Y:$Y,B$1)</f>
        <v>0</v>
      </c>
      <c r="C10" s="14">
        <f>COUNTIF(Base!$Y:$Y,C$1)</f>
        <v>1</v>
      </c>
      <c r="D10" s="14">
        <f>COUNTIF(Base!$Y:$Y,D$1)</f>
        <v>5</v>
      </c>
      <c r="E10" s="14">
        <f>COUNTIF(Base!$Y:$Y,E$1)</f>
        <v>4</v>
      </c>
      <c r="F10" s="14">
        <f>COUNTIF(Base!$Y:$Y,F$1)</f>
        <v>1</v>
      </c>
      <c r="G10" s="14"/>
      <c r="H10" s="14">
        <f t="shared" si="1"/>
        <v>11</v>
      </c>
      <c r="K10" s="42">
        <f t="shared" si="2"/>
        <v>0</v>
      </c>
      <c r="L10" s="42">
        <f t="shared" si="2"/>
        <v>9.0909090909090912E-2</v>
      </c>
      <c r="M10" s="42">
        <f t="shared" si="2"/>
        <v>0.45454545454545453</v>
      </c>
      <c r="N10" s="42">
        <f t="shared" si="2"/>
        <v>0.36363636363636365</v>
      </c>
      <c r="O10" s="42">
        <f t="shared" si="2"/>
        <v>9.0909090909090912E-2</v>
      </c>
      <c r="P10" s="43"/>
      <c r="Q10" s="44">
        <f t="shared" si="3"/>
        <v>1</v>
      </c>
      <c r="T10" s="45">
        <f t="shared" si="4"/>
        <v>9.0909090909090912E-2</v>
      </c>
      <c r="U10" s="45">
        <f t="shared" si="5"/>
        <v>0.45454545454545453</v>
      </c>
      <c r="V10" s="45">
        <f t="shared" si="6"/>
        <v>0.45454545454545459</v>
      </c>
    </row>
    <row r="11" spans="1:22" x14ac:dyDescent="0.25">
      <c r="A11" s="41" t="s">
        <v>49</v>
      </c>
      <c r="B11" s="14">
        <f>COUNTIF(Base!$Z:$Z,B$1)</f>
        <v>0</v>
      </c>
      <c r="C11" s="14">
        <f>COUNTIF(Base!$Z:$Z,C$1)</f>
        <v>2</v>
      </c>
      <c r="D11" s="14">
        <f>COUNTIF(Base!$Z:$Z,D$1)</f>
        <v>3</v>
      </c>
      <c r="E11" s="14">
        <f>COUNTIF(Base!$Z:$Z,E$1)</f>
        <v>5</v>
      </c>
      <c r="F11" s="14">
        <f>COUNTIF(Base!$Z:$Z,F$1)</f>
        <v>1</v>
      </c>
      <c r="G11" s="14"/>
      <c r="H11" s="14">
        <f t="shared" si="1"/>
        <v>11</v>
      </c>
      <c r="K11" s="42">
        <f t="shared" si="2"/>
        <v>0</v>
      </c>
      <c r="L11" s="42">
        <f t="shared" si="2"/>
        <v>0.18181818181818182</v>
      </c>
      <c r="M11" s="42">
        <f t="shared" si="2"/>
        <v>0.27272727272727271</v>
      </c>
      <c r="N11" s="42">
        <f t="shared" si="2"/>
        <v>0.45454545454545453</v>
      </c>
      <c r="O11" s="42">
        <f t="shared" si="2"/>
        <v>9.0909090909090912E-2</v>
      </c>
      <c r="P11" s="43"/>
      <c r="Q11" s="44">
        <f t="shared" si="3"/>
        <v>1</v>
      </c>
      <c r="T11" s="45">
        <f t="shared" si="4"/>
        <v>0.18181818181818182</v>
      </c>
      <c r="U11" s="45">
        <f t="shared" si="5"/>
        <v>0.27272727272727271</v>
      </c>
      <c r="V11" s="45">
        <f t="shared" si="6"/>
        <v>0.54545454545454541</v>
      </c>
    </row>
    <row r="12" spans="1:22" x14ac:dyDescent="0.25">
      <c r="A12" s="41" t="s">
        <v>50</v>
      </c>
      <c r="B12" s="14">
        <f>COUNTIF(Base!$AA:$AA,B$1)</f>
        <v>0</v>
      </c>
      <c r="C12" s="14">
        <f>COUNTIF(Base!$AA:$AA,C$1)</f>
        <v>0</v>
      </c>
      <c r="D12" s="14">
        <f>COUNTIF(Base!$AA:$AA,D$1)</f>
        <v>2</v>
      </c>
      <c r="E12" s="14">
        <f>COUNTIF(Base!$AA:$AA,E$1)</f>
        <v>7</v>
      </c>
      <c r="F12" s="14">
        <f>COUNTIF(Base!$AA:$AA,F$1)</f>
        <v>2</v>
      </c>
      <c r="G12" s="14"/>
      <c r="H12" s="14">
        <f t="shared" si="1"/>
        <v>11</v>
      </c>
      <c r="K12" s="42">
        <f t="shared" si="2"/>
        <v>0</v>
      </c>
      <c r="L12" s="42">
        <f t="shared" si="2"/>
        <v>0</v>
      </c>
      <c r="M12" s="42">
        <f t="shared" si="2"/>
        <v>0.18181818181818182</v>
      </c>
      <c r="N12" s="42">
        <f t="shared" si="2"/>
        <v>0.63636363636363635</v>
      </c>
      <c r="O12" s="42">
        <f t="shared" si="2"/>
        <v>0.18181818181818182</v>
      </c>
      <c r="P12" s="43"/>
      <c r="Q12" s="44">
        <f t="shared" si="3"/>
        <v>1</v>
      </c>
      <c r="T12" s="45">
        <f t="shared" si="4"/>
        <v>0</v>
      </c>
      <c r="U12" s="45">
        <f t="shared" si="5"/>
        <v>0.18181818181818182</v>
      </c>
      <c r="V12" s="45">
        <f t="shared" si="6"/>
        <v>0.81818181818181812</v>
      </c>
    </row>
    <row r="13" spans="1:22" x14ac:dyDescent="0.25">
      <c r="A13" s="41" t="s">
        <v>51</v>
      </c>
      <c r="B13" s="14">
        <f>COUNTIF(Base!$AB:$AB,B$1)</f>
        <v>0</v>
      </c>
      <c r="C13" s="14">
        <f>COUNTIF(Base!$AB:$AB,C$1)</f>
        <v>1</v>
      </c>
      <c r="D13" s="14">
        <f>COUNTIF(Base!$AB:$AB,D$1)</f>
        <v>1</v>
      </c>
      <c r="E13" s="14">
        <f>COUNTIF(Base!$AB:$AB,E$1)</f>
        <v>9</v>
      </c>
      <c r="F13" s="14">
        <f>COUNTIF(Base!$AB:$AB,F$1)</f>
        <v>0</v>
      </c>
      <c r="G13" s="14"/>
      <c r="H13" s="14">
        <f t="shared" si="1"/>
        <v>11</v>
      </c>
      <c r="K13" s="42">
        <f t="shared" si="2"/>
        <v>0</v>
      </c>
      <c r="L13" s="42">
        <f t="shared" si="2"/>
        <v>9.0909090909090912E-2</v>
      </c>
      <c r="M13" s="42">
        <f t="shared" si="2"/>
        <v>9.0909090909090912E-2</v>
      </c>
      <c r="N13" s="42">
        <f t="shared" si="2"/>
        <v>0.81818181818181823</v>
      </c>
      <c r="O13" s="42">
        <f t="shared" si="2"/>
        <v>0</v>
      </c>
      <c r="P13" s="43"/>
      <c r="Q13" s="44">
        <f t="shared" si="3"/>
        <v>1</v>
      </c>
      <c r="T13" s="45">
        <f t="shared" si="4"/>
        <v>9.0909090909090912E-2</v>
      </c>
      <c r="U13" s="45">
        <f t="shared" si="5"/>
        <v>9.0909090909090912E-2</v>
      </c>
      <c r="V13" s="45">
        <f t="shared" si="6"/>
        <v>0.81818181818181823</v>
      </c>
    </row>
    <row r="14" spans="1:22" x14ac:dyDescent="0.25">
      <c r="A14" s="41" t="s">
        <v>52</v>
      </c>
      <c r="B14" s="14">
        <f>COUNTIF(Base!$AC:$AC,B$1)</f>
        <v>0</v>
      </c>
      <c r="C14" s="14">
        <f>COUNTIF(Base!$AC:$AC,C$1)</f>
        <v>2</v>
      </c>
      <c r="D14" s="14">
        <f>COUNTIF(Base!$AC:$AC,D$1)</f>
        <v>3</v>
      </c>
      <c r="E14" s="14">
        <f>COUNTIF(Base!$AC:$AC,E$1)</f>
        <v>6</v>
      </c>
      <c r="F14" s="14">
        <f>COUNTIF(Base!$AC:$AC,F$1)</f>
        <v>0</v>
      </c>
      <c r="G14" s="14"/>
      <c r="H14" s="14">
        <f t="shared" si="1"/>
        <v>11</v>
      </c>
      <c r="K14" s="42">
        <f t="shared" si="2"/>
        <v>0</v>
      </c>
      <c r="L14" s="42">
        <f t="shared" si="2"/>
        <v>0.18181818181818182</v>
      </c>
      <c r="M14" s="42">
        <f t="shared" si="2"/>
        <v>0.27272727272727271</v>
      </c>
      <c r="N14" s="42">
        <f t="shared" si="2"/>
        <v>0.54545454545454541</v>
      </c>
      <c r="O14" s="42">
        <f t="shared" si="2"/>
        <v>0</v>
      </c>
      <c r="P14" s="43"/>
      <c r="Q14" s="44">
        <f t="shared" si="3"/>
        <v>1</v>
      </c>
      <c r="T14" s="45">
        <f t="shared" si="4"/>
        <v>0.18181818181818182</v>
      </c>
      <c r="U14" s="45">
        <f t="shared" si="5"/>
        <v>0.27272727272727271</v>
      </c>
      <c r="V14" s="45">
        <f t="shared" si="6"/>
        <v>0.54545454545454541</v>
      </c>
    </row>
    <row r="15" spans="1:22" x14ac:dyDescent="0.25">
      <c r="A15" s="41" t="s">
        <v>53</v>
      </c>
      <c r="B15" s="14">
        <f>COUNTIF(Base!$AD:$AD,B$1)</f>
        <v>0</v>
      </c>
      <c r="C15" s="14">
        <f>COUNTIF(Base!$AD:$AD,C$1)</f>
        <v>3</v>
      </c>
      <c r="D15" s="14">
        <f>COUNTIF(Base!$AD:$AD,D$1)</f>
        <v>0</v>
      </c>
      <c r="E15" s="14">
        <f>COUNTIF(Base!$AD:$AD,E$1)</f>
        <v>7</v>
      </c>
      <c r="F15" s="14">
        <f>COUNTIF(Base!$AD:$AD,F$1)</f>
        <v>1</v>
      </c>
      <c r="G15" s="14"/>
      <c r="H15" s="14">
        <f t="shared" si="1"/>
        <v>11</v>
      </c>
      <c r="K15" s="42">
        <f t="shared" si="2"/>
        <v>0</v>
      </c>
      <c r="L15" s="42">
        <f t="shared" si="2"/>
        <v>0.27272727272727271</v>
      </c>
      <c r="M15" s="42">
        <f t="shared" si="2"/>
        <v>0</v>
      </c>
      <c r="N15" s="42">
        <f t="shared" si="2"/>
        <v>0.63636363636363635</v>
      </c>
      <c r="O15" s="42">
        <f t="shared" si="2"/>
        <v>9.0909090909090912E-2</v>
      </c>
      <c r="P15" s="43"/>
      <c r="Q15" s="44">
        <f t="shared" si="3"/>
        <v>1</v>
      </c>
      <c r="T15" s="45">
        <f t="shared" si="4"/>
        <v>0.27272727272727271</v>
      </c>
      <c r="U15" s="45">
        <f t="shared" si="5"/>
        <v>0</v>
      </c>
      <c r="V15" s="45">
        <f t="shared" si="6"/>
        <v>0.72727272727272729</v>
      </c>
    </row>
    <row r="16" spans="1:22" x14ac:dyDescent="0.25">
      <c r="A16" s="41" t="s">
        <v>54</v>
      </c>
      <c r="B16" s="14">
        <f>COUNTIF(Base!$AE:$AE,B$1)</f>
        <v>0</v>
      </c>
      <c r="C16" s="14">
        <f>COUNTIF(Base!$AE:$AE,C$1)</f>
        <v>0</v>
      </c>
      <c r="D16" s="14">
        <f>COUNTIF(Base!$AE:$AE,D$1)</f>
        <v>2</v>
      </c>
      <c r="E16" s="14">
        <f>COUNTIF(Base!$AE:$AE,E$1)</f>
        <v>6</v>
      </c>
      <c r="F16" s="14">
        <f>COUNTIF(Base!$AE:$AE,F$1)</f>
        <v>3</v>
      </c>
      <c r="G16" s="14"/>
      <c r="H16" s="14">
        <f t="shared" si="1"/>
        <v>11</v>
      </c>
      <c r="K16" s="42">
        <f t="shared" si="2"/>
        <v>0</v>
      </c>
      <c r="L16" s="42">
        <f t="shared" si="2"/>
        <v>0</v>
      </c>
      <c r="M16" s="42">
        <f t="shared" si="2"/>
        <v>0.18181818181818182</v>
      </c>
      <c r="N16" s="42">
        <f t="shared" si="2"/>
        <v>0.54545454545454541</v>
      </c>
      <c r="O16" s="42">
        <f t="shared" si="2"/>
        <v>0.27272727272727271</v>
      </c>
      <c r="P16" s="43"/>
      <c r="Q16" s="44">
        <f t="shared" si="3"/>
        <v>1</v>
      </c>
      <c r="T16" s="45">
        <f t="shared" si="4"/>
        <v>0</v>
      </c>
      <c r="U16" s="45">
        <f t="shared" si="5"/>
        <v>0.18181818181818182</v>
      </c>
      <c r="V16" s="45">
        <f t="shared" si="6"/>
        <v>0.81818181818181812</v>
      </c>
    </row>
    <row r="17" spans="1:22" x14ac:dyDescent="0.25">
      <c r="A17" s="41" t="s">
        <v>55</v>
      </c>
      <c r="B17" s="14">
        <f>COUNTIF(Base!$AF:$AF,B$1)</f>
        <v>0</v>
      </c>
      <c r="C17" s="14">
        <f>COUNTIF(Base!$AF:$AF,C$1)</f>
        <v>0</v>
      </c>
      <c r="D17" s="14">
        <f>COUNTIF(Base!$AF:$AF,D$1)</f>
        <v>3</v>
      </c>
      <c r="E17" s="14">
        <f>COUNTIF(Base!$AF:$AF,E$1)</f>
        <v>4</v>
      </c>
      <c r="F17" s="14">
        <f>COUNTIF(Base!$AF:$AF,F$1)</f>
        <v>4</v>
      </c>
      <c r="G17" s="14"/>
      <c r="H17" s="14">
        <f>SUM(B17:F17)</f>
        <v>11</v>
      </c>
      <c r="K17" s="42">
        <f>B17/$H17</f>
        <v>0</v>
      </c>
      <c r="L17" s="42">
        <f>C17/$H17</f>
        <v>0</v>
      </c>
      <c r="M17" s="42">
        <f>D17/$H17</f>
        <v>0.27272727272727271</v>
      </c>
      <c r="N17" s="42">
        <f>E17/$H17</f>
        <v>0.36363636363636365</v>
      </c>
      <c r="O17" s="42">
        <f>F17/$H17</f>
        <v>0.36363636363636365</v>
      </c>
      <c r="P17" s="43"/>
      <c r="Q17" s="44">
        <f>SUM(K17:O17)</f>
        <v>1</v>
      </c>
      <c r="T17" s="45">
        <f>K17+L17</f>
        <v>0</v>
      </c>
      <c r="U17" s="45">
        <f>M17</f>
        <v>0.27272727272727271</v>
      </c>
      <c r="V17" s="45">
        <f>N17+O17</f>
        <v>0.72727272727272729</v>
      </c>
    </row>
    <row r="20" spans="1:22" ht="25.5" x14ac:dyDescent="0.25">
      <c r="A20" s="36" t="s">
        <v>22</v>
      </c>
      <c r="B20" s="37" t="s">
        <v>135</v>
      </c>
      <c r="C20" s="37" t="s">
        <v>136</v>
      </c>
      <c r="D20" s="37" t="s">
        <v>137</v>
      </c>
      <c r="E20" s="38" t="s">
        <v>138</v>
      </c>
      <c r="F20" s="38" t="s">
        <v>139</v>
      </c>
      <c r="G20" s="38"/>
      <c r="H20" s="39" t="s">
        <v>184</v>
      </c>
      <c r="K20" s="37" t="s">
        <v>135</v>
      </c>
      <c r="L20" s="37" t="s">
        <v>136</v>
      </c>
      <c r="M20" s="37" t="s">
        <v>137</v>
      </c>
      <c r="N20" s="38" t="s">
        <v>138</v>
      </c>
      <c r="O20" s="38" t="s">
        <v>139</v>
      </c>
      <c r="P20" s="40"/>
      <c r="Q20" s="39" t="s">
        <v>184</v>
      </c>
      <c r="T20" s="37" t="s">
        <v>185</v>
      </c>
      <c r="U20" s="37" t="s">
        <v>186</v>
      </c>
      <c r="V20" s="37" t="s">
        <v>187</v>
      </c>
    </row>
    <row r="21" spans="1:22" x14ac:dyDescent="0.25">
      <c r="A21" s="41" t="s">
        <v>56</v>
      </c>
      <c r="B21" s="14">
        <f>COUNTIF(Base!$AG:$AG,B$1)</f>
        <v>0</v>
      </c>
      <c r="C21" s="14">
        <f>COUNTIF(Base!$AG:$AG,C$1)</f>
        <v>1</v>
      </c>
      <c r="D21" s="14">
        <f>COUNTIF(Base!$AG:$AG,D$1)</f>
        <v>4</v>
      </c>
      <c r="E21" s="14">
        <f>COUNTIF(Base!$AG:$AG,E$1)</f>
        <v>6</v>
      </c>
      <c r="F21" s="14">
        <f>COUNTIF(Base!$AG:$AG,F$1)</f>
        <v>0</v>
      </c>
      <c r="G21" s="14"/>
      <c r="H21" s="14">
        <f>SUM(B21:F21)</f>
        <v>11</v>
      </c>
      <c r="K21" s="42">
        <f t="shared" ref="K21:O23" si="7">B21/$H21</f>
        <v>0</v>
      </c>
      <c r="L21" s="42">
        <f t="shared" si="7"/>
        <v>9.0909090909090912E-2</v>
      </c>
      <c r="M21" s="42">
        <f t="shared" si="7"/>
        <v>0.36363636363636365</v>
      </c>
      <c r="N21" s="42">
        <f t="shared" si="7"/>
        <v>0.54545454545454541</v>
      </c>
      <c r="O21" s="42">
        <f t="shared" si="7"/>
        <v>0</v>
      </c>
      <c r="P21" s="43"/>
      <c r="Q21" s="44">
        <f>SUM(K21:O21)</f>
        <v>1</v>
      </c>
      <c r="T21" s="45">
        <f>K21+L21</f>
        <v>9.0909090909090912E-2</v>
      </c>
      <c r="U21" s="45">
        <f>M21</f>
        <v>0.36363636363636365</v>
      </c>
      <c r="V21" s="45">
        <f>N21+O21</f>
        <v>0.54545454545454541</v>
      </c>
    </row>
    <row r="22" spans="1:22" x14ac:dyDescent="0.25">
      <c r="A22" s="41" t="s">
        <v>57</v>
      </c>
      <c r="B22" s="14">
        <f>COUNTIF(Base!$AH:$AH,B$1)</f>
        <v>0</v>
      </c>
      <c r="C22" s="14">
        <f>COUNTIF(Base!$AH:$AH,C$1)</f>
        <v>2</v>
      </c>
      <c r="D22" s="14">
        <f>COUNTIF(Base!$AH:$AH,D$1)</f>
        <v>5</v>
      </c>
      <c r="E22" s="14">
        <f>COUNTIF(Base!$AH:$AH,E$1)</f>
        <v>4</v>
      </c>
      <c r="F22" s="14">
        <f>COUNTIF(Base!$AH:$AH,F$1)</f>
        <v>0</v>
      </c>
      <c r="G22" s="14"/>
      <c r="H22" s="14">
        <f>SUM(B22:F22)</f>
        <v>11</v>
      </c>
      <c r="K22" s="42">
        <f t="shared" si="7"/>
        <v>0</v>
      </c>
      <c r="L22" s="42">
        <f t="shared" si="7"/>
        <v>0.18181818181818182</v>
      </c>
      <c r="M22" s="42">
        <f t="shared" si="7"/>
        <v>0.45454545454545453</v>
      </c>
      <c r="N22" s="42">
        <f t="shared" si="7"/>
        <v>0.36363636363636365</v>
      </c>
      <c r="O22" s="42">
        <f t="shared" si="7"/>
        <v>0</v>
      </c>
      <c r="P22" s="43"/>
      <c r="Q22" s="44">
        <f>SUM(K22:O22)</f>
        <v>1</v>
      </c>
      <c r="T22" s="45">
        <f>K22+L22</f>
        <v>0.18181818181818182</v>
      </c>
      <c r="U22" s="45">
        <f>M22</f>
        <v>0.45454545454545453</v>
      </c>
      <c r="V22" s="45">
        <f>N22+O22</f>
        <v>0.36363636363636365</v>
      </c>
    </row>
    <row r="23" spans="1:22" x14ac:dyDescent="0.25">
      <c r="A23" s="41" t="s">
        <v>58</v>
      </c>
      <c r="B23" s="14">
        <f>COUNTIF(Base!$AI:$AI,B$1)</f>
        <v>0</v>
      </c>
      <c r="C23" s="14">
        <f>COUNTIF(Base!$AI:$AI,C$1)</f>
        <v>3</v>
      </c>
      <c r="D23" s="14">
        <f>COUNTIF(Base!$AI:$AI,D$1)</f>
        <v>4</v>
      </c>
      <c r="E23" s="14">
        <f>COUNTIF(Base!$AI:$AI,E$1)</f>
        <v>4</v>
      </c>
      <c r="F23" s="14">
        <f>COUNTIF(Base!$AI:$AI,F$1)</f>
        <v>0</v>
      </c>
      <c r="G23" s="14"/>
      <c r="H23" s="14">
        <f>SUM(B23:F23)</f>
        <v>11</v>
      </c>
      <c r="K23" s="42">
        <f t="shared" si="7"/>
        <v>0</v>
      </c>
      <c r="L23" s="42">
        <f t="shared" si="7"/>
        <v>0.27272727272727271</v>
      </c>
      <c r="M23" s="42">
        <f t="shared" si="7"/>
        <v>0.36363636363636365</v>
      </c>
      <c r="N23" s="42">
        <f t="shared" si="7"/>
        <v>0.36363636363636365</v>
      </c>
      <c r="O23" s="42">
        <f t="shared" si="7"/>
        <v>0</v>
      </c>
      <c r="P23" s="43"/>
      <c r="Q23" s="44">
        <f>SUM(K23:O23)</f>
        <v>1</v>
      </c>
      <c r="T23" s="45">
        <f>K23+L23</f>
        <v>0.27272727272727271</v>
      </c>
      <c r="U23" s="45">
        <f>M23</f>
        <v>0.36363636363636365</v>
      </c>
      <c r="V23" s="45">
        <f>N23+O23</f>
        <v>0.36363636363636365</v>
      </c>
    </row>
    <row r="26" spans="1:22" ht="25.5" x14ac:dyDescent="0.25">
      <c r="A26" s="36" t="s">
        <v>24</v>
      </c>
      <c r="B26" s="37" t="s">
        <v>135</v>
      </c>
      <c r="C26" s="37" t="s">
        <v>136</v>
      </c>
      <c r="D26" s="37" t="s">
        <v>137</v>
      </c>
      <c r="E26" s="38" t="s">
        <v>138</v>
      </c>
      <c r="F26" s="38" t="s">
        <v>139</v>
      </c>
      <c r="G26" s="38"/>
      <c r="H26" s="39" t="s">
        <v>184</v>
      </c>
      <c r="K26" s="37" t="s">
        <v>135</v>
      </c>
      <c r="L26" s="37" t="s">
        <v>136</v>
      </c>
      <c r="M26" s="37" t="s">
        <v>137</v>
      </c>
      <c r="N26" s="38" t="s">
        <v>138</v>
      </c>
      <c r="O26" s="38" t="s">
        <v>139</v>
      </c>
      <c r="P26" s="40"/>
      <c r="Q26" s="39" t="s">
        <v>184</v>
      </c>
      <c r="T26" s="37" t="s">
        <v>185</v>
      </c>
      <c r="U26" s="37" t="s">
        <v>186</v>
      </c>
      <c r="V26" s="37" t="s">
        <v>187</v>
      </c>
    </row>
    <row r="27" spans="1:22" x14ac:dyDescent="0.25">
      <c r="A27" s="41" t="s">
        <v>76</v>
      </c>
      <c r="B27" s="14">
        <f>COUNTIF(Base!$BA:$BA,B$1)</f>
        <v>2</v>
      </c>
      <c r="C27" s="14">
        <f>COUNTIF(Base!$BA:$BA,C$1)</f>
        <v>4</v>
      </c>
      <c r="D27" s="14">
        <f>COUNTIF(Base!$BA:$BA,D$1)</f>
        <v>2</v>
      </c>
      <c r="E27" s="14">
        <f>COUNTIF(Base!$BA:$BA,E$1)</f>
        <v>3</v>
      </c>
      <c r="F27" s="14">
        <f>COUNTIF(Base!$BA:$BA,F$1)</f>
        <v>0</v>
      </c>
      <c r="G27" s="14"/>
      <c r="H27" s="14">
        <f>SUM(B27:F27)</f>
        <v>11</v>
      </c>
      <c r="K27" s="42">
        <f>B27/$H27</f>
        <v>0.18181818181818182</v>
      </c>
      <c r="L27" s="42">
        <f>C27/$H27</f>
        <v>0.36363636363636365</v>
      </c>
      <c r="M27" s="42">
        <f>D27/$H27</f>
        <v>0.18181818181818182</v>
      </c>
      <c r="N27" s="42">
        <f>E27/$H27</f>
        <v>0.27272727272727271</v>
      </c>
      <c r="O27" s="42">
        <f>F27/$H27</f>
        <v>0</v>
      </c>
      <c r="P27" s="43"/>
      <c r="Q27" s="44">
        <f>SUM(K27:O27)</f>
        <v>1</v>
      </c>
      <c r="T27" s="45">
        <f>K27+L27</f>
        <v>0.54545454545454541</v>
      </c>
      <c r="U27" s="45">
        <f>M27</f>
        <v>0.18181818181818182</v>
      </c>
      <c r="V27" s="45">
        <f>N27+O27</f>
        <v>0.27272727272727271</v>
      </c>
    </row>
    <row r="28" spans="1:22" x14ac:dyDescent="0.25">
      <c r="A28" s="41" t="s">
        <v>77</v>
      </c>
      <c r="B28" s="14">
        <f>COUNTIF(Base!$BB:$BB,B$1)</f>
        <v>0</v>
      </c>
      <c r="C28" s="14">
        <f>COUNTIF(Base!$BB:$BB,C$1)</f>
        <v>0</v>
      </c>
      <c r="D28" s="14">
        <f>COUNTIF(Base!$BB:$BB,D$1)</f>
        <v>5</v>
      </c>
      <c r="E28" s="14">
        <f>COUNTIF(Base!$BB:$BB,E$1)</f>
        <v>6</v>
      </c>
      <c r="F28" s="14">
        <f>COUNTIF(Base!$BB:$BB,F$1)</f>
        <v>0</v>
      </c>
      <c r="G28" s="14"/>
      <c r="H28" s="14">
        <f t="shared" ref="H28:H31" si="8">SUM(B28:F28)</f>
        <v>11</v>
      </c>
      <c r="K28" s="42">
        <f t="shared" ref="K28:O31" si="9">B28/$H28</f>
        <v>0</v>
      </c>
      <c r="L28" s="42">
        <f t="shared" si="9"/>
        <v>0</v>
      </c>
      <c r="M28" s="42">
        <f t="shared" si="9"/>
        <v>0.45454545454545453</v>
      </c>
      <c r="N28" s="42">
        <f t="shared" si="9"/>
        <v>0.54545454545454541</v>
      </c>
      <c r="O28" s="42">
        <f t="shared" si="9"/>
        <v>0</v>
      </c>
      <c r="P28" s="43"/>
      <c r="Q28" s="44">
        <f t="shared" ref="Q28:Q31" si="10">SUM(K28:O28)</f>
        <v>1</v>
      </c>
      <c r="T28" s="45">
        <f t="shared" ref="T28:T31" si="11">K28+L28</f>
        <v>0</v>
      </c>
      <c r="U28" s="45">
        <f t="shared" ref="U28:U31" si="12">M28</f>
        <v>0.45454545454545453</v>
      </c>
      <c r="V28" s="45">
        <f t="shared" ref="V28:V31" si="13">N28+O28</f>
        <v>0.54545454545454541</v>
      </c>
    </row>
    <row r="29" spans="1:22" x14ac:dyDescent="0.25">
      <c r="A29" s="41" t="s">
        <v>78</v>
      </c>
      <c r="B29" s="14">
        <f>COUNTIF(Base!$BC:$BC,B$1)</f>
        <v>2</v>
      </c>
      <c r="C29" s="14">
        <f>COUNTIF(Base!$BC:$BC,C$1)</f>
        <v>4</v>
      </c>
      <c r="D29" s="14">
        <f>COUNTIF(Base!$BC:$BC,D$1)</f>
        <v>2</v>
      </c>
      <c r="E29" s="14">
        <f>COUNTIF(Base!$BC:$BC,E$1)</f>
        <v>2</v>
      </c>
      <c r="F29" s="14">
        <f>COUNTIF(Base!$BC:$BC,F$1)</f>
        <v>1</v>
      </c>
      <c r="G29" s="14"/>
      <c r="H29" s="14">
        <f t="shared" si="8"/>
        <v>11</v>
      </c>
      <c r="K29" s="42">
        <f t="shared" si="9"/>
        <v>0.18181818181818182</v>
      </c>
      <c r="L29" s="42">
        <f t="shared" si="9"/>
        <v>0.36363636363636365</v>
      </c>
      <c r="M29" s="42">
        <f t="shared" si="9"/>
        <v>0.18181818181818182</v>
      </c>
      <c r="N29" s="42">
        <f t="shared" si="9"/>
        <v>0.18181818181818182</v>
      </c>
      <c r="O29" s="42">
        <f t="shared" si="9"/>
        <v>9.0909090909090912E-2</v>
      </c>
      <c r="P29" s="43"/>
      <c r="Q29" s="44">
        <f t="shared" si="10"/>
        <v>1</v>
      </c>
      <c r="T29" s="45">
        <f t="shared" si="11"/>
        <v>0.54545454545454541</v>
      </c>
      <c r="U29" s="45">
        <f t="shared" si="12"/>
        <v>0.18181818181818182</v>
      </c>
      <c r="V29" s="45">
        <f t="shared" si="13"/>
        <v>0.27272727272727271</v>
      </c>
    </row>
    <row r="30" spans="1:22" x14ac:dyDescent="0.25">
      <c r="A30" s="41" t="s">
        <v>79</v>
      </c>
      <c r="B30" s="14">
        <f>COUNTIF(Base!$BD:$BD,B$1)</f>
        <v>2</v>
      </c>
      <c r="C30" s="14">
        <f>COUNTIF(Base!$BD:$BD,C$1)</f>
        <v>1</v>
      </c>
      <c r="D30" s="14">
        <f>COUNTIF(Base!$BD:$BD,D$1)</f>
        <v>2</v>
      </c>
      <c r="E30" s="14">
        <f>COUNTIF(Base!$BD:$BD,E$1)</f>
        <v>6</v>
      </c>
      <c r="F30" s="14">
        <f>COUNTIF(Base!$BD:$BD,F$1)</f>
        <v>0</v>
      </c>
      <c r="G30" s="14"/>
      <c r="H30" s="14">
        <f t="shared" si="8"/>
        <v>11</v>
      </c>
      <c r="K30" s="42">
        <f t="shared" si="9"/>
        <v>0.18181818181818182</v>
      </c>
      <c r="L30" s="42">
        <f t="shared" si="9"/>
        <v>9.0909090909090912E-2</v>
      </c>
      <c r="M30" s="42">
        <f t="shared" si="9"/>
        <v>0.18181818181818182</v>
      </c>
      <c r="N30" s="42">
        <f t="shared" si="9"/>
        <v>0.54545454545454541</v>
      </c>
      <c r="O30" s="42">
        <f t="shared" si="9"/>
        <v>0</v>
      </c>
      <c r="P30" s="43"/>
      <c r="Q30" s="44">
        <f t="shared" si="10"/>
        <v>1</v>
      </c>
      <c r="T30" s="45">
        <f t="shared" si="11"/>
        <v>0.27272727272727271</v>
      </c>
      <c r="U30" s="45">
        <f t="shared" si="12"/>
        <v>0.18181818181818182</v>
      </c>
      <c r="V30" s="45">
        <f t="shared" si="13"/>
        <v>0.54545454545454541</v>
      </c>
    </row>
    <row r="31" spans="1:22" x14ac:dyDescent="0.25">
      <c r="A31" s="41" t="s">
        <v>80</v>
      </c>
      <c r="B31" s="14">
        <f>COUNTIF(Base!$BE:$BE,B$1)</f>
        <v>1</v>
      </c>
      <c r="C31" s="14">
        <f>COUNTIF(Base!$BE:$BE,C$1)</f>
        <v>2</v>
      </c>
      <c r="D31" s="14">
        <f>COUNTIF(Base!$BE:$BE,D$1)</f>
        <v>2</v>
      </c>
      <c r="E31" s="14">
        <f>COUNTIF(Base!$BE:$BE,E$1)</f>
        <v>6</v>
      </c>
      <c r="F31" s="14">
        <f>COUNTIF(Base!$BE:$BE,F$1)</f>
        <v>0</v>
      </c>
      <c r="G31" s="14"/>
      <c r="H31" s="14">
        <f t="shared" si="8"/>
        <v>11</v>
      </c>
      <c r="K31" s="42">
        <f t="shared" si="9"/>
        <v>9.0909090909090912E-2</v>
      </c>
      <c r="L31" s="42">
        <f t="shared" si="9"/>
        <v>0.18181818181818182</v>
      </c>
      <c r="M31" s="42">
        <f t="shared" si="9"/>
        <v>0.18181818181818182</v>
      </c>
      <c r="N31" s="42">
        <f t="shared" si="9"/>
        <v>0.54545454545454541</v>
      </c>
      <c r="O31" s="42">
        <f t="shared" si="9"/>
        <v>0</v>
      </c>
      <c r="P31" s="43"/>
      <c r="Q31" s="44">
        <f t="shared" si="10"/>
        <v>1</v>
      </c>
      <c r="T31" s="45">
        <f t="shared" si="11"/>
        <v>0.27272727272727271</v>
      </c>
      <c r="U31" s="45">
        <f t="shared" si="12"/>
        <v>0.18181818181818182</v>
      </c>
      <c r="V31" s="45">
        <f t="shared" si="13"/>
        <v>0.54545454545454541</v>
      </c>
    </row>
    <row r="34" spans="1:22" ht="25.5" x14ac:dyDescent="0.25">
      <c r="A34" s="36" t="s">
        <v>25</v>
      </c>
      <c r="B34" s="37" t="s">
        <v>135</v>
      </c>
      <c r="C34" s="37" t="s">
        <v>136</v>
      </c>
      <c r="D34" s="37" t="s">
        <v>137</v>
      </c>
      <c r="E34" s="38" t="s">
        <v>138</v>
      </c>
      <c r="F34" s="38" t="s">
        <v>139</v>
      </c>
      <c r="G34" s="38"/>
      <c r="H34" s="39" t="s">
        <v>184</v>
      </c>
      <c r="K34" s="37" t="s">
        <v>135</v>
      </c>
      <c r="L34" s="37" t="s">
        <v>136</v>
      </c>
      <c r="M34" s="37" t="s">
        <v>137</v>
      </c>
      <c r="N34" s="38" t="s">
        <v>138</v>
      </c>
      <c r="O34" s="38" t="s">
        <v>139</v>
      </c>
      <c r="P34" s="40"/>
      <c r="Q34" s="39" t="s">
        <v>184</v>
      </c>
      <c r="T34" s="37" t="s">
        <v>185</v>
      </c>
      <c r="U34" s="37" t="s">
        <v>186</v>
      </c>
      <c r="V34" s="37" t="s">
        <v>187</v>
      </c>
    </row>
    <row r="35" spans="1:22" x14ac:dyDescent="0.25">
      <c r="A35" s="41" t="s">
        <v>81</v>
      </c>
      <c r="B35" s="14">
        <f>COUNTIF(Base!$BF:$BF,B$1)</f>
        <v>2</v>
      </c>
      <c r="C35" s="14">
        <f>COUNTIF(Base!$BF:$BF,C$1)</f>
        <v>2</v>
      </c>
      <c r="D35" s="14">
        <f>COUNTIF(Base!$BF:$BF,D$1)</f>
        <v>1</v>
      </c>
      <c r="E35" s="14">
        <f>COUNTIF(Base!$BF:$BF,E$1)</f>
        <v>4</v>
      </c>
      <c r="F35" s="14">
        <f>COUNTIF(Base!$BF:$BF,F$1)</f>
        <v>2</v>
      </c>
      <c r="G35" s="14"/>
      <c r="H35" s="14">
        <f>SUM(B35:F35)</f>
        <v>11</v>
      </c>
      <c r="K35" s="42">
        <f t="shared" ref="K35:O38" si="14">B35/$H35</f>
        <v>0.18181818181818182</v>
      </c>
      <c r="L35" s="42">
        <f t="shared" si="14"/>
        <v>0.18181818181818182</v>
      </c>
      <c r="M35" s="42">
        <f t="shared" si="14"/>
        <v>9.0909090909090912E-2</v>
      </c>
      <c r="N35" s="42">
        <f t="shared" si="14"/>
        <v>0.36363636363636365</v>
      </c>
      <c r="O35" s="42">
        <f t="shared" si="14"/>
        <v>0.18181818181818182</v>
      </c>
      <c r="P35" s="43"/>
      <c r="Q35" s="44">
        <f>SUM(K35:O35)</f>
        <v>1</v>
      </c>
      <c r="T35" s="45">
        <f>K35+L35</f>
        <v>0.36363636363636365</v>
      </c>
      <c r="U35" s="45">
        <f>M35</f>
        <v>9.0909090909090912E-2</v>
      </c>
      <c r="V35" s="45">
        <f>N35+O35</f>
        <v>0.54545454545454541</v>
      </c>
    </row>
    <row r="36" spans="1:22" x14ac:dyDescent="0.25">
      <c r="A36" s="41" t="s">
        <v>82</v>
      </c>
      <c r="B36" s="14">
        <f>COUNTIF(Base!$BG:$BG,B$1)</f>
        <v>1</v>
      </c>
      <c r="C36" s="14">
        <f>COUNTIF(Base!$BG:$BG,C$1)</f>
        <v>2</v>
      </c>
      <c r="D36" s="14">
        <f>COUNTIF(Base!$BG:$BG,D$1)</f>
        <v>0</v>
      </c>
      <c r="E36" s="14">
        <f>COUNTIF(Base!$BG:$BG,E$1)</f>
        <v>6</v>
      </c>
      <c r="F36" s="14">
        <f>COUNTIF(Base!$BG:$BG,F$1)</f>
        <v>2</v>
      </c>
      <c r="G36" s="14"/>
      <c r="H36" s="14">
        <f>SUM(B36:F36)</f>
        <v>11</v>
      </c>
      <c r="K36" s="42">
        <f t="shared" si="14"/>
        <v>9.0909090909090912E-2</v>
      </c>
      <c r="L36" s="42">
        <f t="shared" si="14"/>
        <v>0.18181818181818182</v>
      </c>
      <c r="M36" s="42">
        <f t="shared" si="14"/>
        <v>0</v>
      </c>
      <c r="N36" s="42">
        <f t="shared" si="14"/>
        <v>0.54545454545454541</v>
      </c>
      <c r="O36" s="42">
        <f t="shared" si="14"/>
        <v>0.18181818181818182</v>
      </c>
      <c r="P36" s="43"/>
      <c r="Q36" s="44">
        <f>SUM(K36:O36)</f>
        <v>1</v>
      </c>
      <c r="T36" s="45">
        <f>K36+L36</f>
        <v>0.27272727272727271</v>
      </c>
      <c r="U36" s="45">
        <f>M36</f>
        <v>0</v>
      </c>
      <c r="V36" s="45">
        <f>N36+O36</f>
        <v>0.72727272727272729</v>
      </c>
    </row>
    <row r="37" spans="1:22" x14ac:dyDescent="0.25">
      <c r="A37" s="41" t="s">
        <v>83</v>
      </c>
      <c r="B37" s="14">
        <f>COUNTIF(Base!$BH:$BH,B$1)</f>
        <v>0</v>
      </c>
      <c r="C37" s="14">
        <f>COUNTIF(Base!$BH:$BH,C$1)</f>
        <v>0</v>
      </c>
      <c r="D37" s="14">
        <f>COUNTIF(Base!$BH:$BH,D$1)</f>
        <v>5</v>
      </c>
      <c r="E37" s="14">
        <f>COUNTIF(Base!$BH:$BH,E$1)</f>
        <v>3</v>
      </c>
      <c r="F37" s="14">
        <f>COUNTIF(Base!$BH:$BH,F$1)</f>
        <v>3</v>
      </c>
      <c r="G37" s="14"/>
      <c r="H37" s="14">
        <f>SUM(B37:F37)</f>
        <v>11</v>
      </c>
      <c r="K37" s="42">
        <f t="shared" si="14"/>
        <v>0</v>
      </c>
      <c r="L37" s="42">
        <f t="shared" si="14"/>
        <v>0</v>
      </c>
      <c r="M37" s="42">
        <f t="shared" si="14"/>
        <v>0.45454545454545453</v>
      </c>
      <c r="N37" s="42">
        <f t="shared" si="14"/>
        <v>0.27272727272727271</v>
      </c>
      <c r="O37" s="42">
        <f t="shared" si="14"/>
        <v>0.27272727272727271</v>
      </c>
      <c r="P37" s="43"/>
      <c r="Q37" s="44">
        <f>SUM(K37:O37)</f>
        <v>1</v>
      </c>
      <c r="T37" s="45">
        <f>K37+L37</f>
        <v>0</v>
      </c>
      <c r="U37" s="45">
        <f>M37</f>
        <v>0.45454545454545453</v>
      </c>
      <c r="V37" s="45">
        <f>N37+O37</f>
        <v>0.54545454545454541</v>
      </c>
    </row>
    <row r="38" spans="1:22" x14ac:dyDescent="0.25">
      <c r="A38" s="41" t="s">
        <v>84</v>
      </c>
      <c r="B38" s="14">
        <f>COUNTIF(Base!$BI:$BI,B$1)</f>
        <v>3</v>
      </c>
      <c r="C38" s="14">
        <f>COUNTIF(Base!$BI:$BI,C$1)</f>
        <v>1</v>
      </c>
      <c r="D38" s="14">
        <f>COUNTIF(Base!$BI:$BI,D$1)</f>
        <v>0</v>
      </c>
      <c r="E38" s="14">
        <f>COUNTIF(Base!$BI:$BI,E$1)</f>
        <v>6</v>
      </c>
      <c r="F38" s="14">
        <f>COUNTIF(Base!$BI:$BI,F$1)</f>
        <v>1</v>
      </c>
      <c r="G38" s="14"/>
      <c r="H38" s="14">
        <f>SUM(B38:F38)</f>
        <v>11</v>
      </c>
      <c r="K38" s="42">
        <f t="shared" si="14"/>
        <v>0.27272727272727271</v>
      </c>
      <c r="L38" s="42">
        <f t="shared" si="14"/>
        <v>9.0909090909090912E-2</v>
      </c>
      <c r="M38" s="42">
        <f t="shared" si="14"/>
        <v>0</v>
      </c>
      <c r="N38" s="42">
        <f t="shared" si="14"/>
        <v>0.54545454545454541</v>
      </c>
      <c r="O38" s="42">
        <f t="shared" si="14"/>
        <v>9.0909090909090912E-2</v>
      </c>
      <c r="P38" s="43"/>
      <c r="Q38" s="44">
        <f>SUM(K38:O38)</f>
        <v>1</v>
      </c>
      <c r="T38" s="45">
        <f>K38+L38</f>
        <v>0.36363636363636365</v>
      </c>
      <c r="U38" s="45">
        <f>M38</f>
        <v>0</v>
      </c>
      <c r="V38" s="45">
        <f>N38+O38</f>
        <v>0.63636363636363635</v>
      </c>
    </row>
    <row r="41" spans="1:22" ht="25.5" x14ac:dyDescent="0.25">
      <c r="A41" s="36" t="s">
        <v>26</v>
      </c>
      <c r="B41" s="37" t="s">
        <v>135</v>
      </c>
      <c r="C41" s="37" t="s">
        <v>136</v>
      </c>
      <c r="D41" s="37" t="s">
        <v>137</v>
      </c>
      <c r="E41" s="38" t="s">
        <v>138</v>
      </c>
      <c r="F41" s="38" t="s">
        <v>139</v>
      </c>
      <c r="G41" s="38" t="s">
        <v>141</v>
      </c>
      <c r="H41" s="39" t="s">
        <v>184</v>
      </c>
      <c r="K41" s="37" t="s">
        <v>135</v>
      </c>
      <c r="L41" s="37" t="s">
        <v>136</v>
      </c>
      <c r="M41" s="37" t="s">
        <v>137</v>
      </c>
      <c r="N41" s="38" t="s">
        <v>138</v>
      </c>
      <c r="O41" s="38" t="s">
        <v>139</v>
      </c>
      <c r="P41" s="38" t="s">
        <v>141</v>
      </c>
      <c r="Q41" s="39" t="s">
        <v>184</v>
      </c>
      <c r="T41" s="37" t="s">
        <v>185</v>
      </c>
      <c r="U41" s="37" t="s">
        <v>186</v>
      </c>
      <c r="V41" s="37" t="s">
        <v>187</v>
      </c>
    </row>
    <row r="42" spans="1:22" x14ac:dyDescent="0.25">
      <c r="A42" s="41" t="s">
        <v>85</v>
      </c>
      <c r="B42" s="14">
        <f>COUNTIF(Base!$BJ:$BJ,B$1)</f>
        <v>0</v>
      </c>
      <c r="C42" s="14">
        <f>COUNTIF(Base!$BJ:$BJ,C$1)</f>
        <v>4</v>
      </c>
      <c r="D42" s="14">
        <f>COUNTIF(Base!$BJ:$BJ,D$1)</f>
        <v>3</v>
      </c>
      <c r="E42" s="14">
        <f>COUNTIF(Base!$BJ:$BJ,E$1)</f>
        <v>1</v>
      </c>
      <c r="F42" s="14">
        <f>COUNTIF(Base!$BJ:$BJ,F$1)</f>
        <v>1</v>
      </c>
      <c r="G42" s="14">
        <f>COUNTIF(Base!$BJ:$BJ,G$1)</f>
        <v>2</v>
      </c>
      <c r="H42" s="14">
        <f>SUM(B42:G42)</f>
        <v>11</v>
      </c>
      <c r="K42" s="42">
        <f t="shared" ref="K42:P44" si="15">B42/$H42</f>
        <v>0</v>
      </c>
      <c r="L42" s="42">
        <f t="shared" si="15"/>
        <v>0.36363636363636365</v>
      </c>
      <c r="M42" s="42">
        <f t="shared" si="15"/>
        <v>0.27272727272727271</v>
      </c>
      <c r="N42" s="42">
        <f t="shared" si="15"/>
        <v>9.0909090909090912E-2</v>
      </c>
      <c r="O42" s="42">
        <f t="shared" si="15"/>
        <v>9.0909090909090912E-2</v>
      </c>
      <c r="P42" s="42">
        <f t="shared" si="15"/>
        <v>0.18181818181818182</v>
      </c>
      <c r="Q42" s="44">
        <f>SUM(K42:P42)</f>
        <v>1</v>
      </c>
      <c r="T42" s="45">
        <f>K42+L42</f>
        <v>0.36363636363636365</v>
      </c>
      <c r="U42" s="45">
        <f>M42</f>
        <v>0.27272727272727271</v>
      </c>
      <c r="V42" s="45">
        <f>N42+O42</f>
        <v>0.18181818181818182</v>
      </c>
    </row>
    <row r="43" spans="1:22" x14ac:dyDescent="0.25">
      <c r="A43" s="41" t="s">
        <v>86</v>
      </c>
      <c r="B43" s="14">
        <f>COUNTIF(Base!$BK:$BK,B$1)</f>
        <v>1</v>
      </c>
      <c r="C43" s="14">
        <f>COUNTIF(Base!$BK:$BK,C$1)</f>
        <v>2</v>
      </c>
      <c r="D43" s="14">
        <f>COUNTIF(Base!$BK:$BK,D$1)</f>
        <v>1</v>
      </c>
      <c r="E43" s="14">
        <f>COUNTIF(Base!$BK:$BK,E$1)</f>
        <v>5</v>
      </c>
      <c r="F43" s="14">
        <f>COUNTIF(Base!$BK:$BK,F$1)</f>
        <v>2</v>
      </c>
      <c r="G43" s="14">
        <f>COUNTIF(Base!$BK:$BK,G$1)</f>
        <v>0</v>
      </c>
      <c r="H43" s="14">
        <f t="shared" ref="H43:H44" si="16">SUM(B43:G43)</f>
        <v>11</v>
      </c>
      <c r="K43" s="42">
        <f t="shared" si="15"/>
        <v>9.0909090909090912E-2</v>
      </c>
      <c r="L43" s="42">
        <f t="shared" si="15"/>
        <v>0.18181818181818182</v>
      </c>
      <c r="M43" s="42">
        <f t="shared" si="15"/>
        <v>9.0909090909090912E-2</v>
      </c>
      <c r="N43" s="42">
        <f t="shared" si="15"/>
        <v>0.45454545454545453</v>
      </c>
      <c r="O43" s="42">
        <f t="shared" si="15"/>
        <v>0.18181818181818182</v>
      </c>
      <c r="P43" s="42">
        <f t="shared" si="15"/>
        <v>0</v>
      </c>
      <c r="Q43" s="44">
        <f>SUM(K43:P43)</f>
        <v>1</v>
      </c>
      <c r="T43" s="45">
        <f>K43+L43</f>
        <v>0.27272727272727271</v>
      </c>
      <c r="U43" s="45">
        <f>M43</f>
        <v>9.0909090909090912E-2</v>
      </c>
      <c r="V43" s="45">
        <f>N43+O43</f>
        <v>0.63636363636363635</v>
      </c>
    </row>
    <row r="44" spans="1:22" x14ac:dyDescent="0.25">
      <c r="A44" s="41" t="s">
        <v>87</v>
      </c>
      <c r="B44" s="14">
        <f>COUNTIF(Base!$BL:$BL,B$1)</f>
        <v>1</v>
      </c>
      <c r="C44" s="14">
        <f>COUNTIF(Base!$BL:$BL,C$1)</f>
        <v>4</v>
      </c>
      <c r="D44" s="14">
        <f>COUNTIF(Base!$BL:$BL,D$1)</f>
        <v>5</v>
      </c>
      <c r="E44" s="14">
        <f>COUNTIF(Base!$BL:$BL,E$1)</f>
        <v>1</v>
      </c>
      <c r="F44" s="14">
        <f>COUNTIF(Base!$BL:$BL,F$1)</f>
        <v>0</v>
      </c>
      <c r="G44" s="14">
        <f>COUNTIF(Base!$BL:$BL,G$1)</f>
        <v>0</v>
      </c>
      <c r="H44" s="14">
        <f t="shared" si="16"/>
        <v>11</v>
      </c>
      <c r="K44" s="42">
        <f t="shared" si="15"/>
        <v>9.0909090909090912E-2</v>
      </c>
      <c r="L44" s="42">
        <f t="shared" si="15"/>
        <v>0.36363636363636365</v>
      </c>
      <c r="M44" s="42">
        <f t="shared" si="15"/>
        <v>0.45454545454545453</v>
      </c>
      <c r="N44" s="42">
        <f t="shared" si="15"/>
        <v>9.0909090909090912E-2</v>
      </c>
      <c r="O44" s="42">
        <f t="shared" si="15"/>
        <v>0</v>
      </c>
      <c r="P44" s="42">
        <f t="shared" si="15"/>
        <v>0</v>
      </c>
      <c r="Q44" s="44">
        <f>SUM(K44:P44)</f>
        <v>1</v>
      </c>
      <c r="T44" s="45">
        <f>K44+L44</f>
        <v>0.45454545454545459</v>
      </c>
      <c r="U44" s="45">
        <f>M44</f>
        <v>0.45454545454545453</v>
      </c>
      <c r="V44" s="45">
        <f>N44+O44</f>
        <v>9.0909090909090912E-2</v>
      </c>
    </row>
    <row r="47" spans="1:22" ht="25.5" x14ac:dyDescent="0.25">
      <c r="A47" s="36" t="s">
        <v>27</v>
      </c>
      <c r="B47" s="37" t="s">
        <v>135</v>
      </c>
      <c r="C47" s="37" t="s">
        <v>136</v>
      </c>
      <c r="D47" s="37" t="s">
        <v>137</v>
      </c>
      <c r="E47" s="38" t="s">
        <v>138</v>
      </c>
      <c r="F47" s="38" t="s">
        <v>139</v>
      </c>
      <c r="G47" s="38"/>
      <c r="H47" s="39" t="s">
        <v>184</v>
      </c>
      <c r="K47" s="37" t="s">
        <v>135</v>
      </c>
      <c r="L47" s="37" t="s">
        <v>136</v>
      </c>
      <c r="M47" s="37" t="s">
        <v>137</v>
      </c>
      <c r="N47" s="38" t="s">
        <v>138</v>
      </c>
      <c r="O47" s="38" t="s">
        <v>139</v>
      </c>
      <c r="P47" s="40"/>
      <c r="Q47" s="39" t="s">
        <v>184</v>
      </c>
      <c r="T47" s="37" t="s">
        <v>185</v>
      </c>
      <c r="U47" s="37" t="s">
        <v>186</v>
      </c>
      <c r="V47" s="37" t="s">
        <v>187</v>
      </c>
    </row>
    <row r="48" spans="1:22" x14ac:dyDescent="0.25">
      <c r="A48" s="41" t="s">
        <v>88</v>
      </c>
      <c r="B48" s="14">
        <f>COUNTIF(Base!$BM:$BM,B$1)</f>
        <v>0</v>
      </c>
      <c r="C48" s="14">
        <f>COUNTIF(Base!$BM:$BM,C$1)</f>
        <v>4</v>
      </c>
      <c r="D48" s="14">
        <f>COUNTIF(Base!$BM:$BM,D$1)</f>
        <v>4</v>
      </c>
      <c r="E48" s="14">
        <f>COUNTIF(Base!$BM:$BM,E$1)</f>
        <v>3</v>
      </c>
      <c r="F48" s="14">
        <f>COUNTIF(Base!$BM:$BM,F$1)</f>
        <v>0</v>
      </c>
      <c r="G48" s="14"/>
      <c r="H48" s="14">
        <f>SUM(B48:F48)</f>
        <v>11</v>
      </c>
      <c r="K48" s="42">
        <f t="shared" ref="K48:O50" si="17">B48/$H48</f>
        <v>0</v>
      </c>
      <c r="L48" s="42">
        <f t="shared" si="17"/>
        <v>0.36363636363636365</v>
      </c>
      <c r="M48" s="42">
        <f t="shared" si="17"/>
        <v>0.36363636363636365</v>
      </c>
      <c r="N48" s="42">
        <f t="shared" si="17"/>
        <v>0.27272727272727271</v>
      </c>
      <c r="O48" s="42">
        <f t="shared" si="17"/>
        <v>0</v>
      </c>
      <c r="P48" s="43"/>
      <c r="Q48" s="44">
        <f>SUM(K48:O48)</f>
        <v>1</v>
      </c>
      <c r="T48" s="45">
        <f>K48+L48</f>
        <v>0.36363636363636365</v>
      </c>
      <c r="U48" s="45">
        <f>M48</f>
        <v>0.36363636363636365</v>
      </c>
      <c r="V48" s="45">
        <f>N48+O48</f>
        <v>0.27272727272727271</v>
      </c>
    </row>
    <row r="49" spans="1:22" x14ac:dyDescent="0.25">
      <c r="A49" s="41" t="s">
        <v>89</v>
      </c>
      <c r="B49" s="14">
        <f>COUNTIF(Base!$BN:$BN,B$1)</f>
        <v>0</v>
      </c>
      <c r="C49" s="14">
        <f>COUNTIF(Base!$BN:$BN,C$1)</f>
        <v>2</v>
      </c>
      <c r="D49" s="14">
        <f>COUNTIF(Base!$BN:$BN,D$1)</f>
        <v>6</v>
      </c>
      <c r="E49" s="14">
        <f>COUNTIF(Base!$BN:$BN,E$1)</f>
        <v>2</v>
      </c>
      <c r="F49" s="14">
        <f>COUNTIF(Base!$BN:$BN,F$1)</f>
        <v>1</v>
      </c>
      <c r="G49" s="14"/>
      <c r="H49" s="14">
        <f t="shared" ref="H49:H50" si="18">SUM(B49:F49)</f>
        <v>11</v>
      </c>
      <c r="K49" s="42">
        <f t="shared" si="17"/>
        <v>0</v>
      </c>
      <c r="L49" s="42">
        <f t="shared" si="17"/>
        <v>0.18181818181818182</v>
      </c>
      <c r="M49" s="42">
        <f t="shared" si="17"/>
        <v>0.54545454545454541</v>
      </c>
      <c r="N49" s="42">
        <f t="shared" si="17"/>
        <v>0.18181818181818182</v>
      </c>
      <c r="O49" s="42">
        <f t="shared" si="17"/>
        <v>9.0909090909090912E-2</v>
      </c>
      <c r="P49" s="43"/>
      <c r="Q49" s="44">
        <f t="shared" ref="Q49:Q50" si="19">SUM(K49:O49)</f>
        <v>1</v>
      </c>
      <c r="T49" s="45">
        <f t="shared" ref="T49:T50" si="20">K49+L49</f>
        <v>0.18181818181818182</v>
      </c>
      <c r="U49" s="45">
        <f t="shared" ref="U49:U50" si="21">M49</f>
        <v>0.54545454545454541</v>
      </c>
      <c r="V49" s="45">
        <f t="shared" ref="V49:V50" si="22">N49+O49</f>
        <v>0.27272727272727271</v>
      </c>
    </row>
    <row r="50" spans="1:22" x14ac:dyDescent="0.25">
      <c r="A50" s="41" t="s">
        <v>90</v>
      </c>
      <c r="B50" s="14">
        <f>COUNTIF(Base!$BO:$BO,B$1)</f>
        <v>0</v>
      </c>
      <c r="C50" s="14">
        <f>COUNTIF(Base!$BO:$BO,C$1)</f>
        <v>2</v>
      </c>
      <c r="D50" s="14">
        <f>COUNTIF(Base!$BO:$BO,D$1)</f>
        <v>3</v>
      </c>
      <c r="E50" s="14">
        <f>COUNTIF(Base!$BO:$BO,E$1)</f>
        <v>5</v>
      </c>
      <c r="F50" s="14">
        <f>COUNTIF(Base!$BO:$BO,F$1)</f>
        <v>1</v>
      </c>
      <c r="G50" s="14"/>
      <c r="H50" s="14">
        <f t="shared" si="18"/>
        <v>11</v>
      </c>
      <c r="K50" s="42">
        <f t="shared" si="17"/>
        <v>0</v>
      </c>
      <c r="L50" s="42">
        <f t="shared" si="17"/>
        <v>0.18181818181818182</v>
      </c>
      <c r="M50" s="42">
        <f t="shared" si="17"/>
        <v>0.27272727272727271</v>
      </c>
      <c r="N50" s="42">
        <f t="shared" si="17"/>
        <v>0.45454545454545453</v>
      </c>
      <c r="O50" s="42">
        <f t="shared" si="17"/>
        <v>9.0909090909090912E-2</v>
      </c>
      <c r="P50" s="43"/>
      <c r="Q50" s="44">
        <f t="shared" si="19"/>
        <v>1</v>
      </c>
      <c r="T50" s="45">
        <f t="shared" si="20"/>
        <v>0.18181818181818182</v>
      </c>
      <c r="U50" s="45">
        <f t="shared" si="21"/>
        <v>0.27272727272727271</v>
      </c>
      <c r="V50" s="45">
        <f t="shared" si="22"/>
        <v>0.54545454545454541</v>
      </c>
    </row>
    <row r="53" spans="1:22" ht="25.5" x14ac:dyDescent="0.25">
      <c r="A53" s="36" t="s">
        <v>28</v>
      </c>
      <c r="B53" s="37" t="s">
        <v>135</v>
      </c>
      <c r="C53" s="37" t="s">
        <v>136</v>
      </c>
      <c r="D53" s="37" t="s">
        <v>137</v>
      </c>
      <c r="E53" s="38" t="s">
        <v>138</v>
      </c>
      <c r="F53" s="38" t="s">
        <v>139</v>
      </c>
      <c r="G53" s="38"/>
      <c r="H53" s="39" t="s">
        <v>184</v>
      </c>
      <c r="K53" s="37" t="s">
        <v>135</v>
      </c>
      <c r="L53" s="37" t="s">
        <v>136</v>
      </c>
      <c r="M53" s="37" t="s">
        <v>137</v>
      </c>
      <c r="N53" s="38" t="s">
        <v>138</v>
      </c>
      <c r="O53" s="38" t="s">
        <v>139</v>
      </c>
      <c r="P53" s="40"/>
      <c r="Q53" s="39" t="s">
        <v>184</v>
      </c>
      <c r="T53" s="37" t="s">
        <v>185</v>
      </c>
      <c r="U53" s="37" t="s">
        <v>186</v>
      </c>
      <c r="V53" s="37" t="s">
        <v>187</v>
      </c>
    </row>
    <row r="54" spans="1:22" x14ac:dyDescent="0.25">
      <c r="A54" s="41" t="s">
        <v>91</v>
      </c>
      <c r="B54" s="14">
        <f>COUNTIF(Base!$BP:$BP,B$1)</f>
        <v>0</v>
      </c>
      <c r="C54" s="14">
        <f>COUNTIF(Base!$BP:$BP,C$1)</f>
        <v>1</v>
      </c>
      <c r="D54" s="14">
        <f>COUNTIF(Base!$BP:$BP,D$1)</f>
        <v>4</v>
      </c>
      <c r="E54" s="14">
        <f>COUNTIF(Base!$BP:$BP,E$1)</f>
        <v>6</v>
      </c>
      <c r="F54" s="14">
        <f>COUNTIF(Base!$BP:$BP,F$1)</f>
        <v>0</v>
      </c>
      <c r="G54" s="14"/>
      <c r="H54" s="14">
        <f>SUM(B54:F54)</f>
        <v>11</v>
      </c>
      <c r="K54" s="42">
        <f t="shared" ref="K54:O54" si="23">B54/$H54</f>
        <v>0</v>
      </c>
      <c r="L54" s="42">
        <f t="shared" si="23"/>
        <v>9.0909090909090912E-2</v>
      </c>
      <c r="M54" s="42">
        <f t="shared" si="23"/>
        <v>0.36363636363636365</v>
      </c>
      <c r="N54" s="42">
        <f t="shared" si="23"/>
        <v>0.54545454545454541</v>
      </c>
      <c r="O54" s="42">
        <f t="shared" si="23"/>
        <v>0</v>
      </c>
      <c r="P54" s="43"/>
      <c r="Q54" s="44">
        <f>SUM(K54:O54)</f>
        <v>1</v>
      </c>
      <c r="T54" s="45">
        <f>K54+L54</f>
        <v>9.0909090909090912E-2</v>
      </c>
      <c r="U54" s="45">
        <f>M54</f>
        <v>0.36363636363636365</v>
      </c>
      <c r="V54" s="45">
        <f>N54+O54</f>
        <v>0.54545454545454541</v>
      </c>
    </row>
    <row r="56" spans="1:22" x14ac:dyDescent="0.25">
      <c r="A56" s="5">
        <v>1</v>
      </c>
      <c r="B56" s="5">
        <v>2</v>
      </c>
      <c r="C56" s="5">
        <v>3</v>
      </c>
      <c r="D56" s="5">
        <v>4</v>
      </c>
      <c r="E56" s="5">
        <v>5</v>
      </c>
      <c r="F56" s="5">
        <v>6</v>
      </c>
      <c r="G56" s="5">
        <v>7</v>
      </c>
      <c r="H56" s="5">
        <v>8</v>
      </c>
      <c r="I56" s="5">
        <v>9</v>
      </c>
      <c r="J56" s="5">
        <v>10</v>
      </c>
      <c r="K56" s="5">
        <v>11</v>
      </c>
      <c r="L56" s="5">
        <v>12</v>
      </c>
      <c r="M56" s="5">
        <v>13</v>
      </c>
      <c r="N56" s="5">
        <v>14</v>
      </c>
      <c r="O56" s="5">
        <v>15</v>
      </c>
      <c r="P56" s="5">
        <v>16</v>
      </c>
      <c r="Q56" s="5">
        <v>17</v>
      </c>
      <c r="R56" s="5">
        <v>18</v>
      </c>
      <c r="S56" s="5">
        <v>19</v>
      </c>
      <c r="T56" s="5">
        <v>20</v>
      </c>
      <c r="U56" s="5">
        <v>21</v>
      </c>
      <c r="V56" s="5">
        <v>22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175BA-0660-4B4D-8AF7-A2EC8E5D6FE2}">
  <dimension ref="A2:R19"/>
  <sheetViews>
    <sheetView workbookViewId="0">
      <selection activeCell="Q15" sqref="Q15"/>
    </sheetView>
  </sheetViews>
  <sheetFormatPr baseColWidth="10" defaultRowHeight="15" x14ac:dyDescent="0.25"/>
  <cols>
    <col min="1" max="1" width="77" style="52" customWidth="1"/>
    <col min="2" max="9" width="8.140625" style="46" hidden="1" customWidth="1"/>
    <col min="10" max="10" width="5.85546875" style="46" hidden="1" customWidth="1"/>
    <col min="11" max="17" width="8.140625" style="46" customWidth="1"/>
    <col min="18" max="16384" width="11.42578125" style="47"/>
  </cols>
  <sheetData>
    <row r="2" spans="1:18" x14ac:dyDescent="0.25">
      <c r="A2" s="36" t="s">
        <v>188</v>
      </c>
      <c r="B2" s="37">
        <v>1</v>
      </c>
      <c r="C2" s="37">
        <v>2</v>
      </c>
      <c r="D2" s="37">
        <v>3</v>
      </c>
      <c r="E2" s="38">
        <v>4</v>
      </c>
      <c r="F2" s="38">
        <v>5</v>
      </c>
      <c r="G2" s="38">
        <v>6</v>
      </c>
      <c r="H2" s="38">
        <v>7</v>
      </c>
      <c r="I2" s="38" t="s">
        <v>184</v>
      </c>
      <c r="K2" s="37">
        <v>1</v>
      </c>
      <c r="L2" s="37">
        <v>2</v>
      </c>
      <c r="M2" s="37">
        <v>3</v>
      </c>
      <c r="N2" s="38">
        <v>4</v>
      </c>
      <c r="O2" s="38">
        <v>5</v>
      </c>
      <c r="P2" s="38">
        <v>6</v>
      </c>
      <c r="Q2" s="38">
        <v>7</v>
      </c>
    </row>
    <row r="3" spans="1:18" ht="33.75" x14ac:dyDescent="0.25">
      <c r="A3" s="48" t="s">
        <v>59</v>
      </c>
      <c r="B3" s="49">
        <f>COUNTIF(Base!$AJ:$AJ,B$2)</f>
        <v>0</v>
      </c>
      <c r="C3" s="49">
        <f>COUNTIF(Base!$AJ:$AJ,C$2)</f>
        <v>0</v>
      </c>
      <c r="D3" s="49">
        <f>COUNTIF(Base!$AJ:$AJ,D$2)</f>
        <v>0</v>
      </c>
      <c r="E3" s="49">
        <f>COUNTIF(Base!$AJ:$AJ,E$2)</f>
        <v>3</v>
      </c>
      <c r="F3" s="49">
        <f>COUNTIF(Base!$AJ:$AJ,F$2)</f>
        <v>2</v>
      </c>
      <c r="G3" s="49">
        <f>COUNTIF(Base!$AJ:$AJ,G$2)</f>
        <v>5</v>
      </c>
      <c r="H3" s="49">
        <f>COUNTIF(Base!$AJ:$AJ,H$2)</f>
        <v>1</v>
      </c>
      <c r="I3" s="49">
        <f>SUM(B3:H3)</f>
        <v>11</v>
      </c>
      <c r="K3" s="50">
        <f>B3/$I3</f>
        <v>0</v>
      </c>
      <c r="L3" s="50">
        <f t="shared" ref="L3:Q14" si="0">C3/$I3</f>
        <v>0</v>
      </c>
      <c r="M3" s="50">
        <f t="shared" si="0"/>
        <v>0</v>
      </c>
      <c r="N3" s="50">
        <f t="shared" si="0"/>
        <v>0.27272727272727271</v>
      </c>
      <c r="O3" s="50">
        <f t="shared" si="0"/>
        <v>0.18181818181818182</v>
      </c>
      <c r="P3" s="50">
        <f t="shared" si="0"/>
        <v>0.45454545454545453</v>
      </c>
      <c r="Q3" s="50">
        <f t="shared" si="0"/>
        <v>9.0909090909090912E-2</v>
      </c>
      <c r="R3" s="51"/>
    </row>
    <row r="4" spans="1:18" ht="22.5" x14ac:dyDescent="0.25">
      <c r="A4" s="48" t="s">
        <v>60</v>
      </c>
      <c r="B4" s="49">
        <f>COUNTIF(Base!$AK:$AK,B$2)</f>
        <v>0</v>
      </c>
      <c r="C4" s="49">
        <f>COUNTIF(Base!$AK:$AK,C$2)</f>
        <v>0</v>
      </c>
      <c r="D4" s="49">
        <f>COUNTIF(Base!$AK:$AK,D$2)</f>
        <v>0</v>
      </c>
      <c r="E4" s="49">
        <f>COUNTIF(Base!$AK:$AK,E$2)</f>
        <v>1</v>
      </c>
      <c r="F4" s="49">
        <f>COUNTIF(Base!$AK:$AK,F$2)</f>
        <v>2</v>
      </c>
      <c r="G4" s="49">
        <f>COUNTIF(Base!$AK:$AK,G$2)</f>
        <v>5</v>
      </c>
      <c r="H4" s="49">
        <f>COUNTIF(Base!$AK:$AK,H$2)</f>
        <v>3</v>
      </c>
      <c r="I4" s="49">
        <f t="shared" ref="I4:I14" si="1">SUM(B4:H4)</f>
        <v>11</v>
      </c>
      <c r="K4" s="50">
        <f t="shared" ref="K4:K14" si="2">B4/$I4</f>
        <v>0</v>
      </c>
      <c r="L4" s="50">
        <f t="shared" si="0"/>
        <v>0</v>
      </c>
      <c r="M4" s="50">
        <f t="shared" si="0"/>
        <v>0</v>
      </c>
      <c r="N4" s="50">
        <f t="shared" si="0"/>
        <v>9.0909090909090912E-2</v>
      </c>
      <c r="O4" s="50">
        <f t="shared" si="0"/>
        <v>0.18181818181818182</v>
      </c>
      <c r="P4" s="50">
        <f t="shared" si="0"/>
        <v>0.45454545454545453</v>
      </c>
      <c r="Q4" s="50">
        <f t="shared" si="0"/>
        <v>0.27272727272727271</v>
      </c>
      <c r="R4" s="51"/>
    </row>
    <row r="5" spans="1:18" ht="22.5" x14ac:dyDescent="0.25">
      <c r="A5" s="48" t="s">
        <v>61</v>
      </c>
      <c r="B5" s="49">
        <f>COUNTIF(Base!$AL:$AL,B$2)</f>
        <v>0</v>
      </c>
      <c r="C5" s="49">
        <f>COUNTIF(Base!$AL:$AL,C$2)</f>
        <v>0</v>
      </c>
      <c r="D5" s="49">
        <f>COUNTIF(Base!$AL:$AL,D$2)</f>
        <v>0</v>
      </c>
      <c r="E5" s="49">
        <f>COUNTIF(Base!$AL:$AL,E$2)</f>
        <v>2</v>
      </c>
      <c r="F5" s="49">
        <f>COUNTIF(Base!$AL:$AL,F$2)</f>
        <v>2</v>
      </c>
      <c r="G5" s="49">
        <f>COUNTIF(Base!$AL:$AL,G$2)</f>
        <v>6</v>
      </c>
      <c r="H5" s="49">
        <f>COUNTIF(Base!$AL:$AL,H$2)</f>
        <v>1</v>
      </c>
      <c r="I5" s="49">
        <f t="shared" si="1"/>
        <v>11</v>
      </c>
      <c r="K5" s="50">
        <f t="shared" si="2"/>
        <v>0</v>
      </c>
      <c r="L5" s="50">
        <f t="shared" si="0"/>
        <v>0</v>
      </c>
      <c r="M5" s="50">
        <f t="shared" si="0"/>
        <v>0</v>
      </c>
      <c r="N5" s="50">
        <f t="shared" si="0"/>
        <v>0.18181818181818182</v>
      </c>
      <c r="O5" s="50">
        <f t="shared" si="0"/>
        <v>0.18181818181818182</v>
      </c>
      <c r="P5" s="50">
        <f t="shared" si="0"/>
        <v>0.54545454545454541</v>
      </c>
      <c r="Q5" s="50">
        <f t="shared" si="0"/>
        <v>9.0909090909090912E-2</v>
      </c>
      <c r="R5" s="51"/>
    </row>
    <row r="6" spans="1:18" ht="22.5" x14ac:dyDescent="0.25">
      <c r="A6" s="48" t="s">
        <v>62</v>
      </c>
      <c r="B6" s="49">
        <f>COUNTIF(Base!$AM:$AM,B$2)</f>
        <v>0</v>
      </c>
      <c r="C6" s="49">
        <f>COUNTIF(Base!$AM:$AM,C$2)</f>
        <v>1</v>
      </c>
      <c r="D6" s="49">
        <f>COUNTIF(Base!$AM:$AM,D$2)</f>
        <v>1</v>
      </c>
      <c r="E6" s="49">
        <f>COUNTIF(Base!$AM:$AM,E$2)</f>
        <v>1</v>
      </c>
      <c r="F6" s="49">
        <f>COUNTIF(Base!$AM:$AM,F$2)</f>
        <v>3</v>
      </c>
      <c r="G6" s="49">
        <f>COUNTIF(Base!$AM:$AM,G$2)</f>
        <v>4</v>
      </c>
      <c r="H6" s="49">
        <f>COUNTIF(Base!$AM:$AM,H$2)</f>
        <v>1</v>
      </c>
      <c r="I6" s="49">
        <f t="shared" si="1"/>
        <v>11</v>
      </c>
      <c r="K6" s="50">
        <f t="shared" si="2"/>
        <v>0</v>
      </c>
      <c r="L6" s="50">
        <f t="shared" si="0"/>
        <v>9.0909090909090912E-2</v>
      </c>
      <c r="M6" s="50">
        <f t="shared" si="0"/>
        <v>9.0909090909090912E-2</v>
      </c>
      <c r="N6" s="50">
        <f t="shared" si="0"/>
        <v>9.0909090909090912E-2</v>
      </c>
      <c r="O6" s="50">
        <f t="shared" si="0"/>
        <v>0.27272727272727271</v>
      </c>
      <c r="P6" s="50">
        <f t="shared" si="0"/>
        <v>0.36363636363636365</v>
      </c>
      <c r="Q6" s="50">
        <f t="shared" si="0"/>
        <v>9.0909090909090912E-2</v>
      </c>
      <c r="R6" s="51"/>
    </row>
    <row r="7" spans="1:18" ht="22.5" x14ac:dyDescent="0.25">
      <c r="A7" s="48" t="s">
        <v>63</v>
      </c>
      <c r="B7" s="49">
        <f>COUNTIF(Base!$AN:$AN,B$2)</f>
        <v>0</v>
      </c>
      <c r="C7" s="49">
        <f>COUNTIF(Base!$AN:$AN,C$2)</f>
        <v>0</v>
      </c>
      <c r="D7" s="49">
        <f>COUNTIF(Base!$AN:$AN,D$2)</f>
        <v>1</v>
      </c>
      <c r="E7" s="49">
        <f>COUNTIF(Base!$AN:$AN,E$2)</f>
        <v>1</v>
      </c>
      <c r="F7" s="49">
        <f>COUNTIF(Base!$AN:$AN,F$2)</f>
        <v>2</v>
      </c>
      <c r="G7" s="49">
        <f>COUNTIF(Base!$AN:$AN,G$2)</f>
        <v>7</v>
      </c>
      <c r="H7" s="49">
        <f>COUNTIF(Base!$AN:$AN,H$2)</f>
        <v>0</v>
      </c>
      <c r="I7" s="49">
        <f t="shared" si="1"/>
        <v>11</v>
      </c>
      <c r="K7" s="50">
        <f t="shared" si="2"/>
        <v>0</v>
      </c>
      <c r="L7" s="50">
        <f t="shared" si="0"/>
        <v>0</v>
      </c>
      <c r="M7" s="50">
        <f t="shared" si="0"/>
        <v>9.0909090909090912E-2</v>
      </c>
      <c r="N7" s="50">
        <f t="shared" si="0"/>
        <v>9.0909090909090912E-2</v>
      </c>
      <c r="O7" s="50">
        <f t="shared" si="0"/>
        <v>0.18181818181818182</v>
      </c>
      <c r="P7" s="50">
        <f t="shared" si="0"/>
        <v>0.63636363636363635</v>
      </c>
      <c r="Q7" s="50">
        <f t="shared" si="0"/>
        <v>0</v>
      </c>
      <c r="R7" s="51"/>
    </row>
    <row r="8" spans="1:18" ht="22.5" x14ac:dyDescent="0.25">
      <c r="A8" s="48" t="s">
        <v>64</v>
      </c>
      <c r="B8" s="49">
        <f>COUNTIF(Base!$AO:$AO,B$2)</f>
        <v>0</v>
      </c>
      <c r="C8" s="49">
        <f>COUNTIF(Base!$AO:$AO,C$2)</f>
        <v>0</v>
      </c>
      <c r="D8" s="49">
        <f>COUNTIF(Base!$AO:$AO,D$2)</f>
        <v>1</v>
      </c>
      <c r="E8" s="49">
        <f>COUNTIF(Base!$AO:$AO,E$2)</f>
        <v>0</v>
      </c>
      <c r="F8" s="49">
        <f>COUNTIF(Base!$AO:$AO,F$2)</f>
        <v>1</v>
      </c>
      <c r="G8" s="49">
        <f>COUNTIF(Base!$AO:$AO,G$2)</f>
        <v>6</v>
      </c>
      <c r="H8" s="49">
        <f>COUNTIF(Base!$AO:$AO,H$2)</f>
        <v>3</v>
      </c>
      <c r="I8" s="49">
        <f t="shared" si="1"/>
        <v>11</v>
      </c>
      <c r="K8" s="50">
        <f t="shared" si="2"/>
        <v>0</v>
      </c>
      <c r="L8" s="50">
        <f t="shared" si="0"/>
        <v>0</v>
      </c>
      <c r="M8" s="50">
        <f t="shared" si="0"/>
        <v>9.0909090909090912E-2</v>
      </c>
      <c r="N8" s="50">
        <f t="shared" si="0"/>
        <v>0</v>
      </c>
      <c r="O8" s="50">
        <f t="shared" si="0"/>
        <v>9.0909090909090912E-2</v>
      </c>
      <c r="P8" s="50">
        <f t="shared" si="0"/>
        <v>0.54545454545454541</v>
      </c>
      <c r="Q8" s="50">
        <f t="shared" si="0"/>
        <v>0.27272727272727271</v>
      </c>
      <c r="R8" s="51"/>
    </row>
    <row r="9" spans="1:18" ht="22.5" x14ac:dyDescent="0.25">
      <c r="A9" s="48" t="s">
        <v>65</v>
      </c>
      <c r="B9" s="49">
        <f>COUNTIF(Base!$AP:$AP,B$2)</f>
        <v>0</v>
      </c>
      <c r="C9" s="49">
        <f>COUNTIF(Base!$AP:$AP,C$2)</f>
        <v>0</v>
      </c>
      <c r="D9" s="49">
        <f>COUNTIF(Base!$AP:$AP,D$2)</f>
        <v>0</v>
      </c>
      <c r="E9" s="49">
        <f>COUNTIF(Base!$AP:$AP,E$2)</f>
        <v>1</v>
      </c>
      <c r="F9" s="49">
        <f>COUNTIF(Base!$AP:$AP,F$2)</f>
        <v>1</v>
      </c>
      <c r="G9" s="49">
        <f>COUNTIF(Base!$AP:$AP,G$2)</f>
        <v>8</v>
      </c>
      <c r="H9" s="49">
        <f>COUNTIF(Base!$AP:$AP,H$2)</f>
        <v>1</v>
      </c>
      <c r="I9" s="49">
        <f t="shared" si="1"/>
        <v>11</v>
      </c>
      <c r="K9" s="50">
        <f t="shared" si="2"/>
        <v>0</v>
      </c>
      <c r="L9" s="50">
        <f t="shared" si="0"/>
        <v>0</v>
      </c>
      <c r="M9" s="50">
        <f t="shared" si="0"/>
        <v>0</v>
      </c>
      <c r="N9" s="50">
        <f t="shared" si="0"/>
        <v>9.0909090909090912E-2</v>
      </c>
      <c r="O9" s="50">
        <f t="shared" si="0"/>
        <v>9.0909090909090912E-2</v>
      </c>
      <c r="P9" s="50">
        <f t="shared" si="0"/>
        <v>0.72727272727272729</v>
      </c>
      <c r="Q9" s="50">
        <f t="shared" si="0"/>
        <v>9.0909090909090912E-2</v>
      </c>
      <c r="R9" s="51"/>
    </row>
    <row r="10" spans="1:18" ht="33.75" x14ac:dyDescent="0.25">
      <c r="A10" s="48" t="s">
        <v>66</v>
      </c>
      <c r="B10" s="49">
        <f>COUNTIF(Base!$AQ:$AQ,B$2)</f>
        <v>0</v>
      </c>
      <c r="C10" s="49">
        <f>COUNTIF(Base!$AQ:$AQ,C$2)</f>
        <v>0</v>
      </c>
      <c r="D10" s="49">
        <f>COUNTIF(Base!$AQ:$AQ,D$2)</f>
        <v>0</v>
      </c>
      <c r="E10" s="49">
        <f>COUNTIF(Base!$AQ:$AQ,E$2)</f>
        <v>0</v>
      </c>
      <c r="F10" s="49">
        <f>COUNTIF(Base!$AQ:$AQ,F$2)</f>
        <v>2</v>
      </c>
      <c r="G10" s="49">
        <f>COUNTIF(Base!$AQ:$AQ,G$2)</f>
        <v>8</v>
      </c>
      <c r="H10" s="49">
        <f>COUNTIF(Base!$AQ:$AQ,H$2)</f>
        <v>1</v>
      </c>
      <c r="I10" s="49">
        <f t="shared" si="1"/>
        <v>11</v>
      </c>
      <c r="K10" s="50">
        <f t="shared" si="2"/>
        <v>0</v>
      </c>
      <c r="L10" s="50">
        <f t="shared" si="0"/>
        <v>0</v>
      </c>
      <c r="M10" s="50">
        <f t="shared" si="0"/>
        <v>0</v>
      </c>
      <c r="N10" s="50">
        <f t="shared" si="0"/>
        <v>0</v>
      </c>
      <c r="O10" s="50">
        <f t="shared" si="0"/>
        <v>0.18181818181818182</v>
      </c>
      <c r="P10" s="50">
        <f t="shared" si="0"/>
        <v>0.72727272727272729</v>
      </c>
      <c r="Q10" s="50">
        <f t="shared" si="0"/>
        <v>9.0909090909090912E-2</v>
      </c>
      <c r="R10" s="51"/>
    </row>
    <row r="11" spans="1:18" ht="22.5" x14ac:dyDescent="0.25">
      <c r="A11" s="48" t="s">
        <v>67</v>
      </c>
      <c r="B11" s="49">
        <f>COUNTIF(Base!$AR:$AR,B$2)</f>
        <v>0</v>
      </c>
      <c r="C11" s="49">
        <f>COUNTIF(Base!$AR:$AR,C$2)</f>
        <v>0</v>
      </c>
      <c r="D11" s="49">
        <f>COUNTIF(Base!$AR:$AR,D$2)</f>
        <v>1</v>
      </c>
      <c r="E11" s="49">
        <f>COUNTIF(Base!$AR:$AR,E$2)</f>
        <v>0</v>
      </c>
      <c r="F11" s="49">
        <f>COUNTIF(Base!$AR:$AR,F$2)</f>
        <v>0</v>
      </c>
      <c r="G11" s="49">
        <f>COUNTIF(Base!$AR:$AR,G$2)</f>
        <v>9</v>
      </c>
      <c r="H11" s="49">
        <f>COUNTIF(Base!$AR:$AR,H$2)</f>
        <v>1</v>
      </c>
      <c r="I11" s="49">
        <f t="shared" si="1"/>
        <v>11</v>
      </c>
      <c r="K11" s="50">
        <f t="shared" si="2"/>
        <v>0</v>
      </c>
      <c r="L11" s="50">
        <f t="shared" si="0"/>
        <v>0</v>
      </c>
      <c r="M11" s="50">
        <f t="shared" si="0"/>
        <v>9.0909090909090912E-2</v>
      </c>
      <c r="N11" s="50">
        <f t="shared" si="0"/>
        <v>0</v>
      </c>
      <c r="O11" s="50">
        <f t="shared" si="0"/>
        <v>0</v>
      </c>
      <c r="P11" s="50">
        <f t="shared" si="0"/>
        <v>0.81818181818181823</v>
      </c>
      <c r="Q11" s="50">
        <f t="shared" si="0"/>
        <v>9.0909090909090912E-2</v>
      </c>
      <c r="R11" s="51"/>
    </row>
    <row r="12" spans="1:18" ht="22.5" x14ac:dyDescent="0.25">
      <c r="A12" s="48" t="s">
        <v>68</v>
      </c>
      <c r="B12" s="49">
        <f>COUNTIF(Base!$AS:$AS,B$2)</f>
        <v>0</v>
      </c>
      <c r="C12" s="49">
        <f>COUNTIF(Base!$AS:$AS,C$2)</f>
        <v>0</v>
      </c>
      <c r="D12" s="49">
        <f>COUNTIF(Base!$AS:$AS,D$2)</f>
        <v>0</v>
      </c>
      <c r="E12" s="49">
        <f>COUNTIF(Base!$AS:$AS,E$2)</f>
        <v>1</v>
      </c>
      <c r="F12" s="49">
        <f>COUNTIF(Base!$AS:$AS,F$2)</f>
        <v>1</v>
      </c>
      <c r="G12" s="49">
        <f>COUNTIF(Base!$AS:$AS,G$2)</f>
        <v>7</v>
      </c>
      <c r="H12" s="49">
        <f>COUNTIF(Base!$AS:$AS,H$2)</f>
        <v>2</v>
      </c>
      <c r="I12" s="49">
        <f t="shared" si="1"/>
        <v>11</v>
      </c>
      <c r="K12" s="50">
        <f t="shared" si="2"/>
        <v>0</v>
      </c>
      <c r="L12" s="50">
        <f t="shared" si="0"/>
        <v>0</v>
      </c>
      <c r="M12" s="50">
        <f t="shared" si="0"/>
        <v>0</v>
      </c>
      <c r="N12" s="50">
        <f t="shared" si="0"/>
        <v>9.0909090909090912E-2</v>
      </c>
      <c r="O12" s="50">
        <f t="shared" si="0"/>
        <v>9.0909090909090912E-2</v>
      </c>
      <c r="P12" s="50">
        <f t="shared" si="0"/>
        <v>0.63636363636363635</v>
      </c>
      <c r="Q12" s="50">
        <f t="shared" si="0"/>
        <v>0.18181818181818182</v>
      </c>
      <c r="R12" s="51"/>
    </row>
    <row r="13" spans="1:18" ht="33.75" x14ac:dyDescent="0.25">
      <c r="A13" s="48" t="s">
        <v>69</v>
      </c>
      <c r="B13" s="49">
        <f>COUNTIF(Base!$AT:$AT,B$2)</f>
        <v>1</v>
      </c>
      <c r="C13" s="49">
        <f>COUNTIF(Base!$AT:$AT,C$2)</f>
        <v>0</v>
      </c>
      <c r="D13" s="49">
        <f>COUNTIF(Base!$AT:$AT,D$2)</f>
        <v>0</v>
      </c>
      <c r="E13" s="49">
        <f>COUNTIF(Base!$AT:$AT,E$2)</f>
        <v>1</v>
      </c>
      <c r="F13" s="49">
        <f>COUNTIF(Base!$AT:$AT,F$2)</f>
        <v>1</v>
      </c>
      <c r="G13" s="49">
        <f>COUNTIF(Base!$AT:$AT,G$2)</f>
        <v>7</v>
      </c>
      <c r="H13" s="49">
        <f>COUNTIF(Base!$AT:$AT,H$2)</f>
        <v>1</v>
      </c>
      <c r="I13" s="49">
        <f t="shared" si="1"/>
        <v>11</v>
      </c>
      <c r="K13" s="50">
        <f t="shared" si="2"/>
        <v>9.0909090909090912E-2</v>
      </c>
      <c r="L13" s="50">
        <f t="shared" si="0"/>
        <v>0</v>
      </c>
      <c r="M13" s="50">
        <f t="shared" si="0"/>
        <v>0</v>
      </c>
      <c r="N13" s="50">
        <f t="shared" si="0"/>
        <v>9.0909090909090912E-2</v>
      </c>
      <c r="O13" s="50">
        <f t="shared" si="0"/>
        <v>9.0909090909090912E-2</v>
      </c>
      <c r="P13" s="50">
        <f t="shared" si="0"/>
        <v>0.63636363636363635</v>
      </c>
      <c r="Q13" s="50">
        <f t="shared" si="0"/>
        <v>9.0909090909090912E-2</v>
      </c>
      <c r="R13" s="51"/>
    </row>
    <row r="14" spans="1:18" ht="22.5" x14ac:dyDescent="0.25">
      <c r="A14" s="48" t="s">
        <v>70</v>
      </c>
      <c r="B14" s="49">
        <f>COUNTIF(Base!$AU:$AU,B$2)</f>
        <v>1</v>
      </c>
      <c r="C14" s="49">
        <f>COUNTIF(Base!$AU:$AU,C$2)</f>
        <v>1</v>
      </c>
      <c r="D14" s="49">
        <f>COUNTIF(Base!$AU:$AU,D$2)</f>
        <v>1</v>
      </c>
      <c r="E14" s="49">
        <f>COUNTIF(Base!$AU:$AU,E$2)</f>
        <v>1</v>
      </c>
      <c r="F14" s="49">
        <f>COUNTIF(Base!$AU:$AU,F$2)</f>
        <v>1</v>
      </c>
      <c r="G14" s="49">
        <f>COUNTIF(Base!$AU:$AU,G$2)</f>
        <v>5</v>
      </c>
      <c r="H14" s="49">
        <f>COUNTIF(Base!$AU:$AU,H$2)</f>
        <v>1</v>
      </c>
      <c r="I14" s="49">
        <f t="shared" si="1"/>
        <v>11</v>
      </c>
      <c r="K14" s="50">
        <f t="shared" si="2"/>
        <v>9.0909090909090912E-2</v>
      </c>
      <c r="L14" s="50">
        <f t="shared" si="0"/>
        <v>9.0909090909090912E-2</v>
      </c>
      <c r="M14" s="50">
        <f t="shared" si="0"/>
        <v>9.0909090909090912E-2</v>
      </c>
      <c r="N14" s="50">
        <f t="shared" si="0"/>
        <v>9.0909090909090912E-2</v>
      </c>
      <c r="O14" s="50">
        <f t="shared" si="0"/>
        <v>9.0909090909090912E-2</v>
      </c>
      <c r="P14" s="50">
        <f t="shared" si="0"/>
        <v>0.45454545454545453</v>
      </c>
      <c r="Q14" s="50">
        <f t="shared" si="0"/>
        <v>9.0909090909090912E-2</v>
      </c>
      <c r="R14" s="51"/>
    </row>
    <row r="15" spans="1:18" ht="22.5" x14ac:dyDescent="0.25">
      <c r="A15" s="48" t="s">
        <v>71</v>
      </c>
      <c r="B15" s="49">
        <f>COUNTIF(Base!$AV:$AV,B$2)</f>
        <v>1</v>
      </c>
      <c r="C15" s="49">
        <f>COUNTIF(Base!$AV:$AV,C$2)</f>
        <v>2</v>
      </c>
      <c r="D15" s="49">
        <f>COUNTIF(Base!$AV:$AV,D$2)</f>
        <v>0</v>
      </c>
      <c r="E15" s="49">
        <f>COUNTIF(Base!$AV:$AV,E$2)</f>
        <v>1</v>
      </c>
      <c r="F15" s="49">
        <f>COUNTIF(Base!$AV:$AV,F$2)</f>
        <v>3</v>
      </c>
      <c r="G15" s="49">
        <f>COUNTIF(Base!$AV:$AV,G$2)</f>
        <v>4</v>
      </c>
      <c r="H15" s="49">
        <f>COUNTIF(Base!$AV:$AV,H$2)</f>
        <v>0</v>
      </c>
      <c r="I15" s="49">
        <f t="shared" ref="I15:I19" si="3">SUM(B15:H15)</f>
        <v>11</v>
      </c>
      <c r="K15" s="50">
        <f t="shared" ref="K15:K19" si="4">B15/$I15</f>
        <v>9.0909090909090912E-2</v>
      </c>
      <c r="L15" s="50">
        <f t="shared" ref="L15:L19" si="5">C15/$I15</f>
        <v>0.18181818181818182</v>
      </c>
      <c r="M15" s="50">
        <f t="shared" ref="M15:M19" si="6">D15/$I15</f>
        <v>0</v>
      </c>
      <c r="N15" s="50">
        <f t="shared" ref="N15:N19" si="7">E15/$I15</f>
        <v>9.0909090909090912E-2</v>
      </c>
      <c r="O15" s="50">
        <f t="shared" ref="O15:O19" si="8">F15/$I15</f>
        <v>0.27272727272727271</v>
      </c>
      <c r="P15" s="50">
        <f t="shared" ref="P15:P19" si="9">G15/$I15</f>
        <v>0.36363636363636365</v>
      </c>
      <c r="Q15" s="50">
        <f t="shared" ref="Q15:Q19" si="10">H15/$I15</f>
        <v>0</v>
      </c>
      <c r="R15" s="51"/>
    </row>
    <row r="16" spans="1:18" ht="22.5" x14ac:dyDescent="0.25">
      <c r="A16" s="48" t="s">
        <v>72</v>
      </c>
      <c r="B16" s="49">
        <f>COUNTIF(Base!$AW:$AW,B$2)</f>
        <v>0</v>
      </c>
      <c r="C16" s="49">
        <f>COUNTIF(Base!$AW:$AW,C$2)</f>
        <v>0</v>
      </c>
      <c r="D16" s="49">
        <f>COUNTIF(Base!$AW:$AW,D$2)</f>
        <v>1</v>
      </c>
      <c r="E16" s="49">
        <f>COUNTIF(Base!$AW:$AW,E$2)</f>
        <v>0</v>
      </c>
      <c r="F16" s="49">
        <f>COUNTIF(Base!$AW:$AW,F$2)</f>
        <v>1</v>
      </c>
      <c r="G16" s="49">
        <f>COUNTIF(Base!$AW:$AW,G$2)</f>
        <v>6</v>
      </c>
      <c r="H16" s="49">
        <f>COUNTIF(Base!$AW:$AW,H$2)</f>
        <v>3</v>
      </c>
      <c r="I16" s="49">
        <f t="shared" si="3"/>
        <v>11</v>
      </c>
      <c r="K16" s="50">
        <f t="shared" si="4"/>
        <v>0</v>
      </c>
      <c r="L16" s="50">
        <f t="shared" si="5"/>
        <v>0</v>
      </c>
      <c r="M16" s="50">
        <f t="shared" si="6"/>
        <v>9.0909090909090912E-2</v>
      </c>
      <c r="N16" s="50">
        <f t="shared" si="7"/>
        <v>0</v>
      </c>
      <c r="O16" s="50">
        <f t="shared" si="8"/>
        <v>9.0909090909090912E-2</v>
      </c>
      <c r="P16" s="50">
        <f t="shared" si="9"/>
        <v>0.54545454545454541</v>
      </c>
      <c r="Q16" s="50">
        <f t="shared" si="10"/>
        <v>0.27272727272727271</v>
      </c>
      <c r="R16" s="51"/>
    </row>
    <row r="17" spans="1:18" ht="22.5" x14ac:dyDescent="0.25">
      <c r="A17" s="48" t="s">
        <v>73</v>
      </c>
      <c r="B17" s="49">
        <f>COUNTIF(Base!$AX:$AX,B$2)</f>
        <v>0</v>
      </c>
      <c r="C17" s="49">
        <f>COUNTIF(Base!$AX:$AX,C$2)</f>
        <v>0</v>
      </c>
      <c r="D17" s="49">
        <f>COUNTIF(Base!$AX:$AX,D$2)</f>
        <v>0</v>
      </c>
      <c r="E17" s="49">
        <f>COUNTIF(Base!$AX:$AX,E$2)</f>
        <v>1</v>
      </c>
      <c r="F17" s="49">
        <f>COUNTIF(Base!$AX:$AX,F$2)</f>
        <v>2</v>
      </c>
      <c r="G17" s="49">
        <f>COUNTIF(Base!$AX:$AX,G$2)</f>
        <v>8</v>
      </c>
      <c r="H17" s="49">
        <f>COUNTIF(Base!$AX:$AX,H$2)</f>
        <v>0</v>
      </c>
      <c r="I17" s="49">
        <f t="shared" si="3"/>
        <v>11</v>
      </c>
      <c r="K17" s="50">
        <f t="shared" si="4"/>
        <v>0</v>
      </c>
      <c r="L17" s="50">
        <f t="shared" si="5"/>
        <v>0</v>
      </c>
      <c r="M17" s="50">
        <f t="shared" si="6"/>
        <v>0</v>
      </c>
      <c r="N17" s="50">
        <f t="shared" si="7"/>
        <v>9.0909090909090912E-2</v>
      </c>
      <c r="O17" s="50">
        <f t="shared" si="8"/>
        <v>0.18181818181818182</v>
      </c>
      <c r="P17" s="50">
        <f t="shared" si="9"/>
        <v>0.72727272727272729</v>
      </c>
      <c r="Q17" s="50">
        <f t="shared" si="10"/>
        <v>0</v>
      </c>
      <c r="R17" s="51"/>
    </row>
    <row r="18" spans="1:18" ht="22.5" x14ac:dyDescent="0.25">
      <c r="A18" s="48" t="s">
        <v>74</v>
      </c>
      <c r="B18" s="49">
        <f>COUNTIF(Base!$AY:$AY,B$2)</f>
        <v>0</v>
      </c>
      <c r="C18" s="49">
        <f>COUNTIF(Base!$AY:$AY,C$2)</f>
        <v>0</v>
      </c>
      <c r="D18" s="49">
        <f>COUNTIF(Base!$AY:$AY,D$2)</f>
        <v>0</v>
      </c>
      <c r="E18" s="49">
        <f>COUNTIF(Base!$AY:$AY,E$2)</f>
        <v>0</v>
      </c>
      <c r="F18" s="49">
        <f>COUNTIF(Base!$AY:$AY,F$2)</f>
        <v>1</v>
      </c>
      <c r="G18" s="49">
        <f>COUNTIF(Base!$AY:$AY,G$2)</f>
        <v>6</v>
      </c>
      <c r="H18" s="49">
        <f>COUNTIF(Base!$AY:$AY,H$2)</f>
        <v>4</v>
      </c>
      <c r="I18" s="49">
        <f t="shared" si="3"/>
        <v>11</v>
      </c>
      <c r="K18" s="50">
        <f t="shared" si="4"/>
        <v>0</v>
      </c>
      <c r="L18" s="50">
        <f t="shared" si="5"/>
        <v>0</v>
      </c>
      <c r="M18" s="50">
        <f t="shared" si="6"/>
        <v>0</v>
      </c>
      <c r="N18" s="50">
        <f t="shared" si="7"/>
        <v>0</v>
      </c>
      <c r="O18" s="50">
        <f t="shared" si="8"/>
        <v>9.0909090909090912E-2</v>
      </c>
      <c r="P18" s="50">
        <f t="shared" si="9"/>
        <v>0.54545454545454541</v>
      </c>
      <c r="Q18" s="50">
        <f t="shared" si="10"/>
        <v>0.36363636363636365</v>
      </c>
      <c r="R18" s="51"/>
    </row>
    <row r="19" spans="1:18" ht="22.5" x14ac:dyDescent="0.25">
      <c r="A19" s="48" t="s">
        <v>75</v>
      </c>
      <c r="B19" s="49">
        <f>COUNTIF(Base!$AZ:$AZ,B$2)</f>
        <v>0</v>
      </c>
      <c r="C19" s="49">
        <f>COUNTIF(Base!$AZ:$AZ,C$2)</f>
        <v>0</v>
      </c>
      <c r="D19" s="49">
        <f>COUNTIF(Base!$AZ:$AZ,D$2)</f>
        <v>0</v>
      </c>
      <c r="E19" s="49">
        <f>COUNTIF(Base!$AZ:$AZ,E$2)</f>
        <v>0</v>
      </c>
      <c r="F19" s="49">
        <f>COUNTIF(Base!$AZ:$AZ,F$2)</f>
        <v>2</v>
      </c>
      <c r="G19" s="49">
        <f>COUNTIF(Base!$AZ:$AZ,G$2)</f>
        <v>5</v>
      </c>
      <c r="H19" s="49">
        <f>COUNTIF(Base!$AZ:$AZ,H$2)</f>
        <v>4</v>
      </c>
      <c r="I19" s="49">
        <f t="shared" si="3"/>
        <v>11</v>
      </c>
      <c r="K19" s="50">
        <f t="shared" si="4"/>
        <v>0</v>
      </c>
      <c r="L19" s="50">
        <f t="shared" si="5"/>
        <v>0</v>
      </c>
      <c r="M19" s="50">
        <f t="shared" si="6"/>
        <v>0</v>
      </c>
      <c r="N19" s="50">
        <f t="shared" si="7"/>
        <v>0</v>
      </c>
      <c r="O19" s="50">
        <f t="shared" si="8"/>
        <v>0.18181818181818182</v>
      </c>
      <c r="P19" s="50">
        <f t="shared" si="9"/>
        <v>0.45454545454545453</v>
      </c>
      <c r="Q19" s="50">
        <f t="shared" si="10"/>
        <v>0.36363636363636365</v>
      </c>
      <c r="R19" s="51"/>
    </row>
  </sheetData>
  <conditionalFormatting sqref="K3:Q9">
    <cfRule type="colorScale" priority="3">
      <colorScale>
        <cfvo type="min"/>
        <cfvo type="percentile" val="50"/>
        <cfvo type="max"/>
        <color rgb="FFF8696B"/>
        <color rgb="FFFFEB84"/>
        <color rgb="FF63BE7B"/>
      </colorScale>
    </cfRule>
  </conditionalFormatting>
  <conditionalFormatting sqref="K10:Q19">
    <cfRule type="colorScale" priority="2">
      <colorScale>
        <cfvo type="min"/>
        <cfvo type="percentile" val="50"/>
        <cfvo type="max"/>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6C55E-C513-4DA1-BBE5-CE88375FFDC7}">
  <dimension ref="A1:E32"/>
  <sheetViews>
    <sheetView tabSelected="1" zoomScaleNormal="100" workbookViewId="0">
      <selection activeCell="F3" sqref="F3"/>
    </sheetView>
  </sheetViews>
  <sheetFormatPr baseColWidth="10" defaultRowHeight="15" x14ac:dyDescent="0.25"/>
  <cols>
    <col min="1" max="1" width="35.42578125" style="5" customWidth="1"/>
    <col min="2" max="2" width="59.7109375" style="5" customWidth="1"/>
    <col min="3" max="3" width="11.42578125" style="18"/>
    <col min="4" max="4" width="11.85546875" style="5" bestFit="1" customWidth="1"/>
    <col min="5" max="16384" width="11.42578125" style="5"/>
  </cols>
  <sheetData>
    <row r="1" spans="1:5" x14ac:dyDescent="0.25">
      <c r="A1" s="53" t="s">
        <v>189</v>
      </c>
      <c r="B1" s="53" t="s">
        <v>190</v>
      </c>
      <c r="C1" s="54" t="s">
        <v>187</v>
      </c>
      <c r="D1" s="54" t="s">
        <v>186</v>
      </c>
      <c r="E1" s="54" t="s">
        <v>185</v>
      </c>
    </row>
    <row r="2" spans="1:5" x14ac:dyDescent="0.25">
      <c r="A2" s="55" t="s">
        <v>21</v>
      </c>
      <c r="B2" s="41" t="s">
        <v>51</v>
      </c>
      <c r="C2" s="32">
        <f>VLOOKUP($B2,Resultados!$A$2:$V$56,22,0)</f>
        <v>0.81818181818181823</v>
      </c>
      <c r="D2" s="56">
        <f>VLOOKUP($B2,Resultados!$A$2:$V$56,21,0)</f>
        <v>9.0909090909090912E-2</v>
      </c>
      <c r="E2" s="56">
        <f>VLOOKUP($B2,Resultados!$A$2:$V$56,20,0)</f>
        <v>9.0909090909090912E-2</v>
      </c>
    </row>
    <row r="3" spans="1:5" x14ac:dyDescent="0.25">
      <c r="A3" s="55" t="s">
        <v>20</v>
      </c>
      <c r="B3" s="41" t="s">
        <v>44</v>
      </c>
      <c r="C3" s="32">
        <f>VLOOKUP($B3,Resultados!$A$2:$V$56,22,0)</f>
        <v>0.81818181818181812</v>
      </c>
      <c r="D3" s="56">
        <f>VLOOKUP($B3,Resultados!$A$2:$V$56,21,0)</f>
        <v>9.0909090909090912E-2</v>
      </c>
      <c r="E3" s="56">
        <f>VLOOKUP($B3,Resultados!$A$2:$V$56,20,0)</f>
        <v>9.0909090909090912E-2</v>
      </c>
    </row>
    <row r="4" spans="1:5" x14ac:dyDescent="0.25">
      <c r="A4" s="55" t="s">
        <v>21</v>
      </c>
      <c r="B4" s="41" t="s">
        <v>50</v>
      </c>
      <c r="C4" s="32">
        <f>VLOOKUP($B4,Resultados!$A$2:$V$56,22,0)</f>
        <v>0.81818181818181812</v>
      </c>
      <c r="D4" s="56">
        <f>VLOOKUP($B4,Resultados!$A$2:$V$56,21,0)</f>
        <v>0.18181818181818182</v>
      </c>
      <c r="E4" s="56">
        <f>VLOOKUP($B4,Resultados!$A$2:$V$56,20,0)</f>
        <v>0</v>
      </c>
    </row>
    <row r="5" spans="1:5" x14ac:dyDescent="0.25">
      <c r="A5" s="55" t="s">
        <v>21</v>
      </c>
      <c r="B5" s="41" t="s">
        <v>54</v>
      </c>
      <c r="C5" s="32">
        <f>VLOOKUP($B5,Resultados!$A$2:$V$56,22,0)</f>
        <v>0.81818181818181812</v>
      </c>
      <c r="D5" s="56">
        <f>VLOOKUP($B5,Resultados!$A$2:$V$56,21,0)</f>
        <v>0.18181818181818182</v>
      </c>
      <c r="E5" s="56">
        <f>VLOOKUP($B5,Resultados!$A$2:$V$56,20,0)</f>
        <v>0</v>
      </c>
    </row>
    <row r="6" spans="1:5" x14ac:dyDescent="0.25">
      <c r="A6" s="55" t="s">
        <v>21</v>
      </c>
      <c r="B6" s="41" t="s">
        <v>55</v>
      </c>
      <c r="C6" s="32">
        <f>VLOOKUP($B6,Resultados!$A$2:$V$56,22,0)</f>
        <v>0.72727272727272729</v>
      </c>
      <c r="D6" s="56">
        <f>VLOOKUP($B6,Resultados!$A$2:$V$56,21,0)</f>
        <v>0.27272727272727271</v>
      </c>
      <c r="E6" s="56">
        <f>VLOOKUP($B6,Resultados!$A$2:$V$56,20,0)</f>
        <v>0</v>
      </c>
    </row>
    <row r="7" spans="1:5" x14ac:dyDescent="0.25">
      <c r="A7" s="55" t="s">
        <v>21</v>
      </c>
      <c r="B7" s="41" t="s">
        <v>53</v>
      </c>
      <c r="C7" s="32">
        <f>VLOOKUP($B7,Resultados!$A$2:$V$56,22,0)</f>
        <v>0.72727272727272729</v>
      </c>
      <c r="D7" s="56">
        <f>VLOOKUP($B7,Resultados!$A$2:$V$56,21,0)</f>
        <v>0</v>
      </c>
      <c r="E7" s="56">
        <f>VLOOKUP($B7,Resultados!$A$2:$V$56,20,0)</f>
        <v>0.27272727272727271</v>
      </c>
    </row>
    <row r="8" spans="1:5" x14ac:dyDescent="0.25">
      <c r="A8" s="55" t="s">
        <v>25</v>
      </c>
      <c r="B8" s="41" t="s">
        <v>82</v>
      </c>
      <c r="C8" s="32">
        <f>VLOOKUP($B8,Resultados!$A$2:$V$56,22,0)</f>
        <v>0.72727272727272729</v>
      </c>
      <c r="D8" s="56">
        <f>VLOOKUP($B8,Resultados!$A$2:$V$56,21,0)</f>
        <v>0</v>
      </c>
      <c r="E8" s="56">
        <f>VLOOKUP($B8,Resultados!$A$2:$V$56,20,0)</f>
        <v>0.27272727272727271</v>
      </c>
    </row>
    <row r="9" spans="1:5" x14ac:dyDescent="0.25">
      <c r="A9" s="55" t="s">
        <v>25</v>
      </c>
      <c r="B9" s="41" t="s">
        <v>84</v>
      </c>
      <c r="C9" s="32">
        <f>VLOOKUP($B9,Resultados!$A$2:$V$56,22,0)</f>
        <v>0.63636363636363635</v>
      </c>
      <c r="D9" s="56">
        <f>VLOOKUP($B9,Resultados!$A$2:$V$56,21,0)</f>
        <v>0</v>
      </c>
      <c r="E9" s="56">
        <f>VLOOKUP($B9,Resultados!$A$2:$V$56,20,0)</f>
        <v>0.36363636363636365</v>
      </c>
    </row>
    <row r="10" spans="1:5" x14ac:dyDescent="0.25">
      <c r="A10" s="55" t="s">
        <v>26</v>
      </c>
      <c r="B10" s="41" t="s">
        <v>86</v>
      </c>
      <c r="C10" s="32">
        <f>VLOOKUP($B10,Resultados!$A$2:$V$56,22,0)</f>
        <v>0.63636363636363635</v>
      </c>
      <c r="D10" s="56">
        <f>VLOOKUP($B10,Resultados!$A$2:$V$56,21,0)</f>
        <v>9.0909090909090912E-2</v>
      </c>
      <c r="E10" s="56">
        <f>VLOOKUP($B10,Resultados!$A$2:$V$56,20,0)</f>
        <v>0.27272727272727271</v>
      </c>
    </row>
    <row r="11" spans="1:5" x14ac:dyDescent="0.25">
      <c r="A11" s="55" t="s">
        <v>21</v>
      </c>
      <c r="B11" s="41" t="s">
        <v>49</v>
      </c>
      <c r="C11" s="32">
        <f>VLOOKUP($B11,Resultados!$A$2:$V$56,22,0)</f>
        <v>0.54545454545454541</v>
      </c>
      <c r="D11" s="56">
        <f>VLOOKUP($B11,Resultados!$A$2:$V$56,21,0)</f>
        <v>0.27272727272727271</v>
      </c>
      <c r="E11" s="56">
        <f>VLOOKUP($B11,Resultados!$A$2:$V$56,20,0)</f>
        <v>0.18181818181818182</v>
      </c>
    </row>
    <row r="12" spans="1:5" x14ac:dyDescent="0.25">
      <c r="A12" s="55" t="s">
        <v>21</v>
      </c>
      <c r="B12" s="41" t="s">
        <v>52</v>
      </c>
      <c r="C12" s="32">
        <f>VLOOKUP($B12,Resultados!$A$2:$V$56,22,0)</f>
        <v>0.54545454545454541</v>
      </c>
      <c r="D12" s="56">
        <f>VLOOKUP($B12,Resultados!$A$2:$V$56,21,0)</f>
        <v>0.27272727272727271</v>
      </c>
      <c r="E12" s="56">
        <f>VLOOKUP($B12,Resultados!$A$2:$V$56,20,0)</f>
        <v>0.18181818181818182</v>
      </c>
    </row>
    <row r="13" spans="1:5" x14ac:dyDescent="0.25">
      <c r="A13" s="55" t="s">
        <v>22</v>
      </c>
      <c r="B13" s="41" t="s">
        <v>56</v>
      </c>
      <c r="C13" s="32">
        <f>VLOOKUP($B13,Resultados!$A$2:$V$56,22,0)</f>
        <v>0.54545454545454541</v>
      </c>
      <c r="D13" s="56">
        <f>VLOOKUP($B13,Resultados!$A$2:$V$56,21,0)</f>
        <v>0.36363636363636365</v>
      </c>
      <c r="E13" s="56">
        <f>VLOOKUP($B13,Resultados!$A$2:$V$56,20,0)</f>
        <v>9.0909090909090912E-2</v>
      </c>
    </row>
    <row r="14" spans="1:5" x14ac:dyDescent="0.25">
      <c r="A14" s="55" t="s">
        <v>24</v>
      </c>
      <c r="B14" s="41" t="s">
        <v>77</v>
      </c>
      <c r="C14" s="32">
        <f>VLOOKUP($B14,Resultados!$A$2:$V$56,22,0)</f>
        <v>0.54545454545454541</v>
      </c>
      <c r="D14" s="56">
        <f>VLOOKUP($B14,Resultados!$A$2:$V$56,21,0)</f>
        <v>0.45454545454545453</v>
      </c>
      <c r="E14" s="56">
        <f>VLOOKUP($B14,Resultados!$A$2:$V$56,20,0)</f>
        <v>0</v>
      </c>
    </row>
    <row r="15" spans="1:5" x14ac:dyDescent="0.25">
      <c r="A15" s="55" t="s">
        <v>24</v>
      </c>
      <c r="B15" s="41" t="s">
        <v>79</v>
      </c>
      <c r="C15" s="32">
        <f>VLOOKUP($B15,Resultados!$A$2:$V$56,22,0)</f>
        <v>0.54545454545454541</v>
      </c>
      <c r="D15" s="56">
        <f>VLOOKUP($B15,Resultados!$A$2:$V$56,21,0)</f>
        <v>0.18181818181818182</v>
      </c>
      <c r="E15" s="56">
        <f>VLOOKUP($B15,Resultados!$A$2:$V$56,20,0)</f>
        <v>0.27272727272727271</v>
      </c>
    </row>
    <row r="16" spans="1:5" x14ac:dyDescent="0.25">
      <c r="A16" s="55" t="s">
        <v>24</v>
      </c>
      <c r="B16" s="41" t="s">
        <v>80</v>
      </c>
      <c r="C16" s="32">
        <f>VLOOKUP($B16,Resultados!$A$2:$V$56,22,0)</f>
        <v>0.54545454545454541</v>
      </c>
      <c r="D16" s="56">
        <f>VLOOKUP($B16,Resultados!$A$2:$V$56,21,0)</f>
        <v>0.18181818181818182</v>
      </c>
      <c r="E16" s="56">
        <f>VLOOKUP($B16,Resultados!$A$2:$V$56,20,0)</f>
        <v>0.27272727272727271</v>
      </c>
    </row>
    <row r="17" spans="1:5" x14ac:dyDescent="0.25">
      <c r="A17" s="55" t="s">
        <v>25</v>
      </c>
      <c r="B17" s="41" t="s">
        <v>81</v>
      </c>
      <c r="C17" s="32">
        <f>VLOOKUP($B17,Resultados!$A$2:$V$56,22,0)</f>
        <v>0.54545454545454541</v>
      </c>
      <c r="D17" s="56">
        <f>VLOOKUP($B17,Resultados!$A$2:$V$56,21,0)</f>
        <v>9.0909090909090912E-2</v>
      </c>
      <c r="E17" s="56">
        <f>VLOOKUP($B17,Resultados!$A$2:$V$56,20,0)</f>
        <v>0.36363636363636365</v>
      </c>
    </row>
    <row r="18" spans="1:5" x14ac:dyDescent="0.25">
      <c r="A18" s="55" t="s">
        <v>25</v>
      </c>
      <c r="B18" s="41" t="s">
        <v>83</v>
      </c>
      <c r="C18" s="32">
        <f>VLOOKUP($B18,Resultados!$A$2:$V$56,22,0)</f>
        <v>0.54545454545454541</v>
      </c>
      <c r="D18" s="56">
        <f>VLOOKUP($B18,Resultados!$A$2:$V$56,21,0)</f>
        <v>0.45454545454545453</v>
      </c>
      <c r="E18" s="56">
        <f>VLOOKUP($B18,Resultados!$A$2:$V$56,20,0)</f>
        <v>0</v>
      </c>
    </row>
    <row r="19" spans="1:5" x14ac:dyDescent="0.25">
      <c r="A19" s="55" t="s">
        <v>27</v>
      </c>
      <c r="B19" s="41" t="s">
        <v>90</v>
      </c>
      <c r="C19" s="32">
        <f>VLOOKUP($B19,Resultados!$A$2:$V$56,22,0)</f>
        <v>0.54545454545454541</v>
      </c>
      <c r="D19" s="56">
        <f>VLOOKUP($B19,Resultados!$A$2:$V$56,21,0)</f>
        <v>0.27272727272727271</v>
      </c>
      <c r="E19" s="56">
        <f>VLOOKUP($B19,Resultados!$A$2:$V$56,20,0)</f>
        <v>0.18181818181818182</v>
      </c>
    </row>
    <row r="20" spans="1:5" x14ac:dyDescent="0.25">
      <c r="A20" s="55" t="s">
        <v>28</v>
      </c>
      <c r="B20" s="41" t="s">
        <v>91</v>
      </c>
      <c r="C20" s="32">
        <f>VLOOKUP($B20,Resultados!$A$2:$V$56,22,0)</f>
        <v>0.54545454545454541</v>
      </c>
      <c r="D20" s="56">
        <f>VLOOKUP($B20,Resultados!$A$2:$V$56,21,0)</f>
        <v>0.36363636363636365</v>
      </c>
      <c r="E20" s="56">
        <f>VLOOKUP($B20,Resultados!$A$2:$V$56,20,0)</f>
        <v>9.0909090909090912E-2</v>
      </c>
    </row>
    <row r="21" spans="1:5" x14ac:dyDescent="0.25">
      <c r="A21" s="55" t="s">
        <v>21</v>
      </c>
      <c r="B21" s="41" t="s">
        <v>48</v>
      </c>
      <c r="C21" s="32">
        <f>VLOOKUP($B21,Resultados!$A$2:$V$56,22,0)</f>
        <v>0.45454545454545459</v>
      </c>
      <c r="D21" s="56">
        <f>VLOOKUP($B21,Resultados!$A$2:$V$56,21,0)</f>
        <v>0.45454545454545453</v>
      </c>
      <c r="E21" s="56">
        <f>VLOOKUP($B21,Resultados!$A$2:$V$56,20,0)</f>
        <v>9.0909090909090912E-2</v>
      </c>
    </row>
    <row r="22" spans="1:5" x14ac:dyDescent="0.25">
      <c r="A22" s="55" t="s">
        <v>20</v>
      </c>
      <c r="B22" s="41" t="s">
        <v>45</v>
      </c>
      <c r="C22" s="32">
        <f>VLOOKUP($B22,Resultados!$A$2:$V$56,22,0)</f>
        <v>0.36363636363636365</v>
      </c>
      <c r="D22" s="56">
        <f>VLOOKUP($B22,Resultados!$A$2:$V$56,21,0)</f>
        <v>0.45454545454545453</v>
      </c>
      <c r="E22" s="56">
        <f>VLOOKUP($B22,Resultados!$A$2:$V$56,20,0)</f>
        <v>0.18181818181818182</v>
      </c>
    </row>
    <row r="23" spans="1:5" x14ac:dyDescent="0.25">
      <c r="A23" s="55" t="s">
        <v>20</v>
      </c>
      <c r="B23" s="41" t="s">
        <v>46</v>
      </c>
      <c r="C23" s="32">
        <f>VLOOKUP($B23,Resultados!$A$2:$V$56,22,0)</f>
        <v>0.36363636363636365</v>
      </c>
      <c r="D23" s="56">
        <f>VLOOKUP($B23,Resultados!$A$2:$V$56,21,0)</f>
        <v>0.45454545454545453</v>
      </c>
      <c r="E23" s="56">
        <f>VLOOKUP($B23,Resultados!$A$2:$V$56,20,0)</f>
        <v>0.18181818181818182</v>
      </c>
    </row>
    <row r="24" spans="1:5" x14ac:dyDescent="0.25">
      <c r="A24" s="55" t="s">
        <v>21</v>
      </c>
      <c r="B24" s="41" t="s">
        <v>47</v>
      </c>
      <c r="C24" s="32">
        <f>VLOOKUP($B24,Resultados!$A$2:$V$56,22,0)</f>
        <v>0.36363636363636365</v>
      </c>
      <c r="D24" s="56">
        <f>VLOOKUP($B24,Resultados!$A$2:$V$56,21,0)</f>
        <v>0.45454545454545453</v>
      </c>
      <c r="E24" s="56">
        <f>VLOOKUP($B24,Resultados!$A$2:$V$56,20,0)</f>
        <v>0.18181818181818182</v>
      </c>
    </row>
    <row r="25" spans="1:5" x14ac:dyDescent="0.25">
      <c r="A25" s="55" t="s">
        <v>22</v>
      </c>
      <c r="B25" s="41" t="s">
        <v>57</v>
      </c>
      <c r="C25" s="32">
        <f>VLOOKUP($B25,Resultados!$A$2:$V$56,22,0)</f>
        <v>0.36363636363636365</v>
      </c>
      <c r="D25" s="56">
        <f>VLOOKUP($B25,Resultados!$A$2:$V$56,21,0)</f>
        <v>0.45454545454545453</v>
      </c>
      <c r="E25" s="56">
        <f>VLOOKUP($B25,Resultados!$A$2:$V$56,20,0)</f>
        <v>0.18181818181818182</v>
      </c>
    </row>
    <row r="26" spans="1:5" x14ac:dyDescent="0.25">
      <c r="A26" s="55" t="s">
        <v>22</v>
      </c>
      <c r="B26" s="41" t="s">
        <v>58</v>
      </c>
      <c r="C26" s="32">
        <f>VLOOKUP($B26,Resultados!$A$2:$V$56,22,0)</f>
        <v>0.36363636363636365</v>
      </c>
      <c r="D26" s="56">
        <f>VLOOKUP($B26,Resultados!$A$2:$V$56,21,0)</f>
        <v>0.36363636363636365</v>
      </c>
      <c r="E26" s="56">
        <f>VLOOKUP($B26,Resultados!$A$2:$V$56,20,0)</f>
        <v>0.27272727272727271</v>
      </c>
    </row>
    <row r="27" spans="1:5" x14ac:dyDescent="0.25">
      <c r="A27" s="55" t="s">
        <v>24</v>
      </c>
      <c r="B27" s="41" t="s">
        <v>76</v>
      </c>
      <c r="C27" s="32">
        <f>VLOOKUP($B27,Resultados!$A$2:$V$56,22,0)</f>
        <v>0.27272727272727271</v>
      </c>
      <c r="D27" s="56">
        <f>VLOOKUP($B27,Resultados!$A$2:$V$56,21,0)</f>
        <v>0.18181818181818182</v>
      </c>
      <c r="E27" s="56">
        <f>VLOOKUP($B27,Resultados!$A$2:$V$56,20,0)</f>
        <v>0.54545454545454541</v>
      </c>
    </row>
    <row r="28" spans="1:5" x14ac:dyDescent="0.25">
      <c r="A28" s="55" t="s">
        <v>24</v>
      </c>
      <c r="B28" s="41" t="s">
        <v>78</v>
      </c>
      <c r="C28" s="32">
        <f>VLOOKUP($B28,Resultados!$A$2:$V$56,22,0)</f>
        <v>0.27272727272727271</v>
      </c>
      <c r="D28" s="56">
        <f>VLOOKUP($B28,Resultados!$A$2:$V$56,21,0)</f>
        <v>0.18181818181818182</v>
      </c>
      <c r="E28" s="56">
        <f>VLOOKUP($B28,Resultados!$A$2:$V$56,20,0)</f>
        <v>0.54545454545454541</v>
      </c>
    </row>
    <row r="29" spans="1:5" x14ac:dyDescent="0.25">
      <c r="A29" s="55" t="s">
        <v>27</v>
      </c>
      <c r="B29" s="41" t="s">
        <v>88</v>
      </c>
      <c r="C29" s="32">
        <f>VLOOKUP($B29,Resultados!$A$2:$V$56,22,0)</f>
        <v>0.27272727272727271</v>
      </c>
      <c r="D29" s="56">
        <f>VLOOKUP($B29,Resultados!$A$2:$V$56,21,0)</f>
        <v>0.36363636363636365</v>
      </c>
      <c r="E29" s="56">
        <f>VLOOKUP($B29,Resultados!$A$2:$V$56,20,0)</f>
        <v>0.36363636363636365</v>
      </c>
    </row>
    <row r="30" spans="1:5" x14ac:dyDescent="0.25">
      <c r="A30" s="55" t="s">
        <v>27</v>
      </c>
      <c r="B30" s="41" t="s">
        <v>89</v>
      </c>
      <c r="C30" s="32">
        <f>VLOOKUP($B30,Resultados!$A$2:$V$56,22,0)</f>
        <v>0.27272727272727271</v>
      </c>
      <c r="D30" s="56">
        <f>VLOOKUP($B30,Resultados!$A$2:$V$56,21,0)</f>
        <v>0.54545454545454541</v>
      </c>
      <c r="E30" s="56">
        <f>VLOOKUP($B30,Resultados!$A$2:$V$56,20,0)</f>
        <v>0.18181818181818182</v>
      </c>
    </row>
    <row r="31" spans="1:5" x14ac:dyDescent="0.25">
      <c r="A31" s="55" t="s">
        <v>26</v>
      </c>
      <c r="B31" s="41" t="s">
        <v>85</v>
      </c>
      <c r="C31" s="32">
        <f>VLOOKUP($B31,Resultados!$A$2:$V$56,22,0)</f>
        <v>0.18181818181818182</v>
      </c>
      <c r="D31" s="56">
        <f>VLOOKUP($B31,Resultados!$A$2:$V$56,21,0)</f>
        <v>0.27272727272727271</v>
      </c>
      <c r="E31" s="56">
        <f>VLOOKUP($B31,Resultados!$A$2:$V$56,20,0)</f>
        <v>0.36363636363636365</v>
      </c>
    </row>
    <row r="32" spans="1:5" x14ac:dyDescent="0.25">
      <c r="A32" s="55" t="s">
        <v>26</v>
      </c>
      <c r="B32" s="41" t="s">
        <v>87</v>
      </c>
      <c r="C32" s="32">
        <f>VLOOKUP($B32,Resultados!$A$2:$V$56,22,0)</f>
        <v>9.0909090909090912E-2</v>
      </c>
      <c r="D32" s="56">
        <f>VLOOKUP($B32,Resultados!$A$2:$V$56,21,0)</f>
        <v>0.45454545454545453</v>
      </c>
      <c r="E32" s="56">
        <f>VLOOKUP($B32,Resultados!$A$2:$V$56,20,0)</f>
        <v>0.45454545454545459</v>
      </c>
    </row>
  </sheetData>
  <autoFilter ref="A1:E32" xr:uid="{EAA6C55E-C513-4DA1-BBE5-CE88375FFDC7}"/>
  <conditionalFormatting sqref="C1:E1">
    <cfRule type="colorScale" priority="2">
      <colorScale>
        <cfvo type="min"/>
        <cfvo type="percentile" val="50"/>
        <cfvo type="max"/>
        <color rgb="FFF8696B"/>
        <color rgb="FFFFEB84"/>
        <color rgb="FF63BE7B"/>
      </colorScale>
    </cfRule>
  </conditionalFormatting>
  <conditionalFormatting sqref="C1:E1">
    <cfRule type="colorScale" priority="1">
      <colorScale>
        <cfvo type="min"/>
        <cfvo type="percentile" val="50"/>
        <cfvo type="max"/>
        <color rgb="FFF8696B"/>
        <color rgb="FFFFEB84"/>
        <color rgb="FF63BE7B"/>
      </colorScale>
    </cfRule>
  </conditionalFormatting>
  <conditionalFormatting sqref="C2:C32">
    <cfRule type="colorScale" priority="4">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Base</vt:lpstr>
      <vt:lpstr>AlphaCronb</vt:lpstr>
      <vt:lpstr>Caracterización</vt:lpstr>
      <vt:lpstr>Resultados</vt:lpstr>
      <vt:lpstr>Desempeños</vt:lpstr>
      <vt:lpstr>Ranking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Echeverría Escobar</cp:lastModifiedBy>
  <dcterms:created xsi:type="dcterms:W3CDTF">2022-09-22T12:50:42Z</dcterms:created>
  <dcterms:modified xsi:type="dcterms:W3CDTF">2022-09-23T18:35:33Z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f4e9a4a-eb20-4aad-9a64-8872817c1a6f_Enabled">
    <vt:lpwstr>true</vt:lpwstr>
  </property>
  <property fmtid="{D5CDD505-2E9C-101B-9397-08002B2CF9AE}" pid="3" name="MSIP_Label_9f4e9a4a-eb20-4aad-9a64-8872817c1a6f_SetDate">
    <vt:lpwstr>2022-09-22T17:40:53Z</vt:lpwstr>
  </property>
  <property fmtid="{D5CDD505-2E9C-101B-9397-08002B2CF9AE}" pid="4" name="MSIP_Label_9f4e9a4a-eb20-4aad-9a64-8872817c1a6f_Method">
    <vt:lpwstr>Standard</vt:lpwstr>
  </property>
  <property fmtid="{D5CDD505-2E9C-101B-9397-08002B2CF9AE}" pid="5" name="MSIP_Label_9f4e9a4a-eb20-4aad-9a64-8872817c1a6f_Name">
    <vt:lpwstr>defa4170-0d19-0005-0004-bc88714345d2</vt:lpwstr>
  </property>
  <property fmtid="{D5CDD505-2E9C-101B-9397-08002B2CF9AE}" pid="6" name="MSIP_Label_9f4e9a4a-eb20-4aad-9a64-8872817c1a6f_SiteId">
    <vt:lpwstr>7a599002-001c-432c-846e-1ddca9f6b299</vt:lpwstr>
  </property>
  <property fmtid="{D5CDD505-2E9C-101B-9397-08002B2CF9AE}" pid="7" name="MSIP_Label_9f4e9a4a-eb20-4aad-9a64-8872817c1a6f_ActionId">
    <vt:lpwstr>12f2f848-02ac-4c6f-a6f2-b517199a4d0c</vt:lpwstr>
  </property>
  <property fmtid="{D5CDD505-2E9C-101B-9397-08002B2CF9AE}" pid="8" name="MSIP_Label_9f4e9a4a-eb20-4aad-9a64-8872817c1a6f_ContentBits">
    <vt:lpwstr>0</vt:lpwstr>
  </property>
</Properties>
</file>