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orreouss-my.sharepoint.com/personal/juan_echeverria_uss_cl/Documents/Juan Echeverría/Dirección de Evaluación/Estudios de Opinión/PEDIATRIA/Resultados/"/>
    </mc:Choice>
  </mc:AlternateContent>
  <xr:revisionPtr revIDLastSave="1" documentId="8_{2C8398AA-3A53-40EC-BFAC-84CF07AA388E}" xr6:coauthVersionLast="47" xr6:coauthVersionMax="47" xr10:uidLastSave="{0429DB94-6E60-4FF7-89C2-E4C44B772995}"/>
  <bookViews>
    <workbookView xWindow="-120" yWindow="-120" windowWidth="24240" windowHeight="13140" activeTab="4" xr2:uid="{00000000-000D-0000-FFFF-FFFF00000000}"/>
  </bookViews>
  <sheets>
    <sheet name="Base" sheetId="3" r:id="rId1"/>
    <sheet name="AlphaCronb" sheetId="5" r:id="rId2"/>
    <sheet name="Caracterización" sheetId="6" r:id="rId3"/>
    <sheet name="Resultados" sheetId="7" r:id="rId4"/>
    <sheet name="Ranking" sheetId="8" r:id="rId5"/>
  </sheets>
  <definedNames>
    <definedName name="_xlnm._FilterDatabase" localSheetId="4" hidden="1">Ranking!$A$1:$E$34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5" l="1"/>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AJ14" i="5"/>
  <c r="AK14" i="5"/>
  <c r="AL14" i="5"/>
  <c r="AM14" i="5"/>
  <c r="AN14" i="5"/>
  <c r="AO14" i="5"/>
  <c r="AP14" i="5"/>
  <c r="AQ14" i="5"/>
  <c r="AR14" i="5"/>
  <c r="AS14" i="5"/>
  <c r="AT14" i="5"/>
  <c r="AU14" i="5"/>
  <c r="AV14" i="5"/>
  <c r="AW14" i="5"/>
  <c r="AX14" i="5"/>
  <c r="B3" i="6"/>
  <c r="D11" i="8"/>
  <c r="E11" i="8"/>
  <c r="D34" i="8"/>
  <c r="E34" i="8"/>
  <c r="D35" i="8"/>
  <c r="E35" i="8"/>
  <c r="D46" i="8"/>
  <c r="E46" i="8"/>
  <c r="D28" i="8"/>
  <c r="E28" i="8"/>
  <c r="D23" i="8"/>
  <c r="E23" i="8"/>
  <c r="D8" i="8"/>
  <c r="E8" i="8"/>
  <c r="D29" i="8"/>
  <c r="E29" i="8"/>
  <c r="D2" i="8"/>
  <c r="E2" i="8"/>
  <c r="D16" i="8"/>
  <c r="E16" i="8"/>
  <c r="D30" i="8"/>
  <c r="E30" i="8"/>
  <c r="D24" i="8"/>
  <c r="E24" i="8"/>
  <c r="D15" i="8"/>
  <c r="E15" i="8"/>
  <c r="D36" i="8"/>
  <c r="E36" i="8"/>
  <c r="D17" i="8"/>
  <c r="E17" i="8"/>
  <c r="D18" i="8"/>
  <c r="E18" i="8"/>
  <c r="D3" i="8"/>
  <c r="E3" i="8"/>
  <c r="D4" i="8"/>
  <c r="E4" i="8"/>
  <c r="D9" i="8"/>
  <c r="E9" i="8"/>
  <c r="D43" i="8"/>
  <c r="E43" i="8"/>
  <c r="D25" i="8"/>
  <c r="E25" i="8"/>
  <c r="D41" i="8"/>
  <c r="E41" i="8"/>
  <c r="D19" i="8"/>
  <c r="E19" i="8"/>
  <c r="D31" i="8"/>
  <c r="E31" i="8"/>
  <c r="D20" i="8"/>
  <c r="E20" i="8"/>
  <c r="D26" i="8"/>
  <c r="E26" i="8"/>
  <c r="D27" i="8"/>
  <c r="E27" i="8"/>
  <c r="D22" i="8"/>
  <c r="E22" i="8"/>
  <c r="D13" i="8"/>
  <c r="E13" i="8"/>
  <c r="D14" i="8"/>
  <c r="E14" i="8"/>
  <c r="D21" i="8"/>
  <c r="E21" i="8"/>
  <c r="D44" i="8"/>
  <c r="E44" i="8"/>
  <c r="D47" i="8"/>
  <c r="E47" i="8"/>
  <c r="D45" i="8"/>
  <c r="E45" i="8"/>
  <c r="D32" i="8"/>
  <c r="E32" i="8"/>
  <c r="D37" i="8"/>
  <c r="E37" i="8"/>
  <c r="D42" i="8"/>
  <c r="E42" i="8"/>
  <c r="D38" i="8"/>
  <c r="E38" i="8"/>
  <c r="D33" i="8"/>
  <c r="E33" i="8"/>
  <c r="D39" i="8"/>
  <c r="E39" i="8"/>
  <c r="D12" i="8"/>
  <c r="E12" i="8"/>
  <c r="D10" i="8"/>
  <c r="E10" i="8"/>
  <c r="D5" i="8"/>
  <c r="E5" i="8"/>
  <c r="D40" i="8"/>
  <c r="E40" i="8"/>
  <c r="D6" i="8"/>
  <c r="E6" i="8"/>
  <c r="D7" i="8"/>
  <c r="E7" i="8"/>
  <c r="C11" i="8"/>
  <c r="C34" i="8"/>
  <c r="C35" i="8"/>
  <c r="C46" i="8"/>
  <c r="C28" i="8"/>
  <c r="C23" i="8"/>
  <c r="C8" i="8"/>
  <c r="C29" i="8"/>
  <c r="C2" i="8"/>
  <c r="C16" i="8"/>
  <c r="C30" i="8"/>
  <c r="C24" i="8"/>
  <c r="C15" i="8"/>
  <c r="C36" i="8"/>
  <c r="C17" i="8"/>
  <c r="C18" i="8"/>
  <c r="C3" i="8"/>
  <c r="C4" i="8"/>
  <c r="C9" i="8"/>
  <c r="C43" i="8"/>
  <c r="C25" i="8"/>
  <c r="C41" i="8"/>
  <c r="C19" i="8"/>
  <c r="C31" i="8"/>
  <c r="C20" i="8"/>
  <c r="C26" i="8"/>
  <c r="C27" i="8"/>
  <c r="C22" i="8"/>
  <c r="C13" i="8"/>
  <c r="C14" i="8"/>
  <c r="C21" i="8"/>
  <c r="C44" i="8"/>
  <c r="C47" i="8"/>
  <c r="C45" i="8"/>
  <c r="C32" i="8"/>
  <c r="C37" i="8"/>
  <c r="C42" i="8"/>
  <c r="C38" i="8"/>
  <c r="C33" i="8"/>
  <c r="C39" i="8"/>
  <c r="C12" i="8"/>
  <c r="C10" i="8"/>
  <c r="C5" i="8"/>
  <c r="C40" i="8"/>
  <c r="C6" i="8"/>
  <c r="C7" i="8"/>
  <c r="B97" i="7"/>
  <c r="C90" i="7"/>
  <c r="D90" i="7"/>
  <c r="E90" i="7"/>
  <c r="F90" i="7"/>
  <c r="C91" i="7"/>
  <c r="D91" i="7"/>
  <c r="E91" i="7"/>
  <c r="F91" i="7"/>
  <c r="C92" i="7"/>
  <c r="D92" i="7"/>
  <c r="E92" i="7"/>
  <c r="H92" i="7" s="1"/>
  <c r="F92" i="7"/>
  <c r="C93" i="7"/>
  <c r="D93" i="7"/>
  <c r="E93" i="7"/>
  <c r="F93" i="7"/>
  <c r="B90" i="7"/>
  <c r="C86" i="7"/>
  <c r="D86" i="7"/>
  <c r="H86" i="7" s="1"/>
  <c r="O86" i="7" s="1"/>
  <c r="E86" i="7"/>
  <c r="F86" i="7"/>
  <c r="K81" i="7"/>
  <c r="L81" i="7" s="1"/>
  <c r="K80" i="7"/>
  <c r="L80" i="7" s="1"/>
  <c r="B71" i="7"/>
  <c r="C71" i="7"/>
  <c r="D71" i="7"/>
  <c r="E71" i="7"/>
  <c r="F71" i="7"/>
  <c r="C56" i="7"/>
  <c r="D56" i="7"/>
  <c r="E56" i="7"/>
  <c r="F56" i="7"/>
  <c r="C57" i="7"/>
  <c r="D57" i="7"/>
  <c r="E57" i="7"/>
  <c r="F57" i="7"/>
  <c r="C58" i="7"/>
  <c r="D58" i="7"/>
  <c r="E58" i="7"/>
  <c r="F58" i="7"/>
  <c r="C59" i="7"/>
  <c r="D59" i="7"/>
  <c r="E59" i="7"/>
  <c r="F59" i="7"/>
  <c r="C60" i="7"/>
  <c r="D60" i="7"/>
  <c r="E60" i="7"/>
  <c r="F60" i="7"/>
  <c r="C51" i="7"/>
  <c r="D51" i="7"/>
  <c r="E51" i="7"/>
  <c r="F51" i="7"/>
  <c r="C52" i="7"/>
  <c r="D52" i="7"/>
  <c r="E52" i="7"/>
  <c r="F52" i="7"/>
  <c r="B51" i="7"/>
  <c r="K46" i="7"/>
  <c r="L46" i="7" s="1"/>
  <c r="K45" i="7"/>
  <c r="K47" i="7" s="1"/>
  <c r="K36" i="7"/>
  <c r="L36" i="7" s="1"/>
  <c r="K35" i="7"/>
  <c r="K37" i="7" s="1"/>
  <c r="C25" i="7"/>
  <c r="D25" i="7"/>
  <c r="E25" i="7"/>
  <c r="F25" i="7"/>
  <c r="C26" i="7"/>
  <c r="D26" i="7"/>
  <c r="E26" i="7"/>
  <c r="F26" i="7"/>
  <c r="C27" i="7"/>
  <c r="D27" i="7"/>
  <c r="E27" i="7"/>
  <c r="F27" i="7"/>
  <c r="C28" i="7"/>
  <c r="D28" i="7"/>
  <c r="E28" i="7"/>
  <c r="F28" i="7"/>
  <c r="C29" i="7"/>
  <c r="D29" i="7"/>
  <c r="E29" i="7"/>
  <c r="F29" i="7"/>
  <c r="C30" i="7"/>
  <c r="D30" i="7"/>
  <c r="E30" i="7"/>
  <c r="F30" i="7"/>
  <c r="C31" i="7"/>
  <c r="D31" i="7"/>
  <c r="E31" i="7"/>
  <c r="F31" i="7"/>
  <c r="B25" i="7"/>
  <c r="C16" i="7"/>
  <c r="D16" i="7"/>
  <c r="E16" i="7"/>
  <c r="F16" i="7"/>
  <c r="C17" i="7"/>
  <c r="D17" i="7"/>
  <c r="E17" i="7"/>
  <c r="F17" i="7"/>
  <c r="H17" i="7" s="1"/>
  <c r="K17" i="7" s="1"/>
  <c r="C18" i="7"/>
  <c r="D18" i="7"/>
  <c r="E18" i="7"/>
  <c r="F18" i="7"/>
  <c r="C19" i="7"/>
  <c r="D19" i="7"/>
  <c r="E19" i="7"/>
  <c r="F19" i="7"/>
  <c r="C20" i="7"/>
  <c r="D20" i="7"/>
  <c r="E20" i="7"/>
  <c r="F20" i="7"/>
  <c r="C21" i="7"/>
  <c r="D21" i="7"/>
  <c r="E21" i="7"/>
  <c r="F21" i="7"/>
  <c r="B16" i="7"/>
  <c r="C7" i="7"/>
  <c r="D7" i="7"/>
  <c r="E7" i="7"/>
  <c r="F7" i="7"/>
  <c r="G7" i="7"/>
  <c r="C8" i="7"/>
  <c r="D8" i="7"/>
  <c r="E8" i="7"/>
  <c r="F8" i="7"/>
  <c r="G8" i="7"/>
  <c r="C9" i="7"/>
  <c r="D9" i="7"/>
  <c r="E9" i="7"/>
  <c r="F9" i="7"/>
  <c r="G9" i="7"/>
  <c r="C10" i="7"/>
  <c r="D10" i="7"/>
  <c r="E10" i="7"/>
  <c r="F10" i="7"/>
  <c r="G10" i="7"/>
  <c r="C11" i="7"/>
  <c r="D11" i="7"/>
  <c r="E11" i="7"/>
  <c r="F11" i="7"/>
  <c r="G11" i="7"/>
  <c r="C12" i="7"/>
  <c r="D12" i="7"/>
  <c r="E12" i="7"/>
  <c r="F12" i="7"/>
  <c r="G12" i="7"/>
  <c r="B7" i="7"/>
  <c r="C3" i="7"/>
  <c r="D3" i="7"/>
  <c r="E3" i="7"/>
  <c r="F3" i="7"/>
  <c r="F102" i="7"/>
  <c r="E102" i="7"/>
  <c r="D102" i="7"/>
  <c r="C102" i="7"/>
  <c r="B102" i="7"/>
  <c r="G98" i="7"/>
  <c r="F98" i="7"/>
  <c r="E98" i="7"/>
  <c r="D98" i="7"/>
  <c r="C98" i="7"/>
  <c r="B98" i="7"/>
  <c r="G97" i="7"/>
  <c r="F97" i="7"/>
  <c r="E97" i="7"/>
  <c r="D97" i="7"/>
  <c r="C97" i="7"/>
  <c r="B93" i="7"/>
  <c r="B92" i="7"/>
  <c r="B91" i="7"/>
  <c r="B86" i="7"/>
  <c r="B81" i="7"/>
  <c r="B80" i="7"/>
  <c r="F76" i="7"/>
  <c r="E76" i="7"/>
  <c r="D76" i="7"/>
  <c r="C76" i="7"/>
  <c r="B76" i="7"/>
  <c r="F75" i="7"/>
  <c r="E75" i="7"/>
  <c r="D75" i="7"/>
  <c r="C75" i="7"/>
  <c r="B75" i="7"/>
  <c r="F74" i="7"/>
  <c r="E74" i="7"/>
  <c r="D74" i="7"/>
  <c r="C74" i="7"/>
  <c r="B74" i="7"/>
  <c r="F73" i="7"/>
  <c r="E73" i="7"/>
  <c r="D73" i="7"/>
  <c r="C73" i="7"/>
  <c r="B73" i="7"/>
  <c r="F72" i="7"/>
  <c r="E72" i="7"/>
  <c r="D72" i="7"/>
  <c r="C72" i="7"/>
  <c r="B72" i="7"/>
  <c r="F67" i="7"/>
  <c r="E67" i="7"/>
  <c r="D67" i="7"/>
  <c r="C67" i="7"/>
  <c r="B67" i="7"/>
  <c r="F66" i="7"/>
  <c r="E66" i="7"/>
  <c r="D66" i="7"/>
  <c r="C66" i="7"/>
  <c r="B66" i="7"/>
  <c r="F65" i="7"/>
  <c r="E65" i="7"/>
  <c r="D65" i="7"/>
  <c r="C65" i="7"/>
  <c r="B65" i="7"/>
  <c r="F64" i="7"/>
  <c r="E64" i="7"/>
  <c r="D64" i="7"/>
  <c r="C64" i="7"/>
  <c r="B64" i="7"/>
  <c r="B60" i="7"/>
  <c r="B59" i="7"/>
  <c r="B58" i="7"/>
  <c r="B57" i="7"/>
  <c r="H56" i="7"/>
  <c r="K56" i="7" s="1"/>
  <c r="B56" i="7"/>
  <c r="B52" i="7"/>
  <c r="B46" i="7"/>
  <c r="B45" i="7"/>
  <c r="B47" i="7" s="1"/>
  <c r="F41" i="7"/>
  <c r="E41" i="7"/>
  <c r="D41" i="7"/>
  <c r="C41" i="7"/>
  <c r="B41" i="7"/>
  <c r="B36" i="7"/>
  <c r="B35" i="7"/>
  <c r="B31" i="7"/>
  <c r="B30" i="7"/>
  <c r="B29" i="7"/>
  <c r="B28" i="7"/>
  <c r="H27" i="7"/>
  <c r="B27" i="7"/>
  <c r="B26" i="7"/>
  <c r="B21" i="7"/>
  <c r="B20" i="7"/>
  <c r="B19" i="7"/>
  <c r="B18" i="7"/>
  <c r="B17" i="7"/>
  <c r="H16" i="7"/>
  <c r="B12" i="7"/>
  <c r="H12" i="7" s="1"/>
  <c r="B11" i="7"/>
  <c r="B10" i="7"/>
  <c r="B9" i="7"/>
  <c r="B8" i="7"/>
  <c r="B3" i="7"/>
  <c r="H74" i="7"/>
  <c r="M74" i="7" s="1"/>
  <c r="U74" i="7" s="1"/>
  <c r="N74" i="7"/>
  <c r="H60" i="7"/>
  <c r="K60" i="7" s="1"/>
  <c r="H20" i="7"/>
  <c r="K20" i="7" s="1"/>
  <c r="B4" i="6"/>
  <c r="E18" i="5"/>
  <c r="B14" i="5"/>
  <c r="AY13" i="5"/>
  <c r="AY12" i="5"/>
  <c r="AY11" i="5"/>
  <c r="AY10" i="5"/>
  <c r="AY9" i="5"/>
  <c r="AY8" i="5"/>
  <c r="AY7" i="5"/>
  <c r="AY6" i="5"/>
  <c r="AY5" i="5"/>
  <c r="AY4" i="5"/>
  <c r="AY3" i="5"/>
  <c r="E20" i="5" l="1"/>
  <c r="E19" i="5"/>
  <c r="H91" i="7"/>
  <c r="K82" i="7"/>
  <c r="M60" i="7"/>
  <c r="U60" i="7" s="1"/>
  <c r="L45" i="7"/>
  <c r="L35" i="7"/>
  <c r="H11" i="7"/>
  <c r="O92" i="7"/>
  <c r="L64" i="7"/>
  <c r="N86" i="7"/>
  <c r="P11" i="7"/>
  <c r="L11" i="7"/>
  <c r="L17" i="7"/>
  <c r="H75" i="7"/>
  <c r="H64" i="7"/>
  <c r="N64" i="7" s="1"/>
  <c r="N16" i="7"/>
  <c r="L16" i="7"/>
  <c r="O16" i="7"/>
  <c r="L12" i="7"/>
  <c r="M12" i="7"/>
  <c r="U12" i="7" s="1"/>
  <c r="O12" i="7"/>
  <c r="T17" i="7"/>
  <c r="H3" i="7"/>
  <c r="M3" i="7" s="1"/>
  <c r="U3" i="7" s="1"/>
  <c r="H8" i="7"/>
  <c r="M8" i="7" s="1"/>
  <c r="U8" i="7" s="1"/>
  <c r="H10" i="7"/>
  <c r="M10" i="7" s="1"/>
  <c r="U10" i="7" s="1"/>
  <c r="N20" i="7"/>
  <c r="H26" i="7"/>
  <c r="O26" i="7" s="1"/>
  <c r="O56" i="7"/>
  <c r="H66" i="7"/>
  <c r="H73" i="7"/>
  <c r="O73" i="7" s="1"/>
  <c r="M91" i="7"/>
  <c r="U91" i="7" s="1"/>
  <c r="O91" i="7"/>
  <c r="L91" i="7"/>
  <c r="K12" i="7"/>
  <c r="N11" i="7"/>
  <c r="M11" i="7"/>
  <c r="U11" i="7" s="1"/>
  <c r="H25" i="7"/>
  <c r="M27" i="7"/>
  <c r="U27" i="7" s="1"/>
  <c r="N56" i="7"/>
  <c r="N60" i="7"/>
  <c r="L60" i="7"/>
  <c r="T60" i="7" s="1"/>
  <c r="O60" i="7"/>
  <c r="L66" i="7"/>
  <c r="L73" i="7"/>
  <c r="V86" i="7"/>
  <c r="M73" i="7"/>
  <c r="U73" i="7" s="1"/>
  <c r="K16" i="7"/>
  <c r="O17" i="7"/>
  <c r="M17" i="7"/>
  <c r="U17" i="7" s="1"/>
  <c r="L20" i="7"/>
  <c r="T20" i="7" s="1"/>
  <c r="H31" i="7"/>
  <c r="L31" i="7" s="1"/>
  <c r="C45" i="7"/>
  <c r="O64" i="7"/>
  <c r="V64" i="7" s="1"/>
  <c r="M64" i="7"/>
  <c r="U64" i="7" s="1"/>
  <c r="L74" i="7"/>
  <c r="O74" i="7"/>
  <c r="V74" i="7" s="1"/>
  <c r="N91" i="7"/>
  <c r="N27" i="7"/>
  <c r="L27" i="7"/>
  <c r="H30" i="7"/>
  <c r="K30" i="7" s="1"/>
  <c r="H41" i="7"/>
  <c r="H57" i="7"/>
  <c r="M57" i="7" s="1"/>
  <c r="U57" i="7" s="1"/>
  <c r="H21" i="7"/>
  <c r="M21" i="7" s="1"/>
  <c r="U21" i="7" s="1"/>
  <c r="M16" i="7"/>
  <c r="U16" i="7" s="1"/>
  <c r="O25" i="7"/>
  <c r="O27" i="7"/>
  <c r="L41" i="7"/>
  <c r="C46" i="7"/>
  <c r="L56" i="7"/>
  <c r="T56" i="7" s="1"/>
  <c r="N92" i="7"/>
  <c r="M92" i="7"/>
  <c r="U92" i="7" s="1"/>
  <c r="K92" i="7"/>
  <c r="K98" i="7"/>
  <c r="M102" i="7"/>
  <c r="U102" i="7" s="1"/>
  <c r="M20" i="7"/>
  <c r="U20" i="7" s="1"/>
  <c r="K7" i="7"/>
  <c r="H7" i="7"/>
  <c r="N7" i="7" s="1"/>
  <c r="H9" i="7"/>
  <c r="N9" i="7" s="1"/>
  <c r="N12" i="7"/>
  <c r="N17" i="7"/>
  <c r="O20" i="7"/>
  <c r="H52" i="7"/>
  <c r="K52" i="7" s="1"/>
  <c r="M56" i="7"/>
  <c r="U56" i="7" s="1"/>
  <c r="H59" i="7"/>
  <c r="H67" i="7"/>
  <c r="H71" i="7"/>
  <c r="N71" i="7" s="1"/>
  <c r="M71" i="7"/>
  <c r="U71" i="7" s="1"/>
  <c r="K74" i="7"/>
  <c r="M86" i="7"/>
  <c r="U86" i="7" s="1"/>
  <c r="K86" i="7"/>
  <c r="L92" i="7"/>
  <c r="O8" i="7"/>
  <c r="N25" i="7"/>
  <c r="O11" i="7"/>
  <c r="M7" i="7"/>
  <c r="U7" i="7" s="1"/>
  <c r="L8" i="7"/>
  <c r="K11" i="7"/>
  <c r="P12" i="7"/>
  <c r="H19" i="7"/>
  <c r="K27" i="7"/>
  <c r="H28" i="7"/>
  <c r="N30" i="7"/>
  <c r="L86" i="7"/>
  <c r="O90" i="7"/>
  <c r="H18" i="7"/>
  <c r="O18" i="7" s="1"/>
  <c r="H29" i="7"/>
  <c r="M29" i="7" s="1"/>
  <c r="U29" i="7" s="1"/>
  <c r="B37" i="7"/>
  <c r="C35" i="7" s="1"/>
  <c r="H51" i="7"/>
  <c r="K51" i="7" s="1"/>
  <c r="H65" i="7"/>
  <c r="O65" i="7" s="1"/>
  <c r="H76" i="7"/>
  <c r="K76" i="7" s="1"/>
  <c r="H90" i="7"/>
  <c r="K90" i="7" s="1"/>
  <c r="K91" i="7"/>
  <c r="B82" i="7"/>
  <c r="H58" i="7"/>
  <c r="O58" i="7" s="1"/>
  <c r="H72" i="7"/>
  <c r="M72" i="7" s="1"/>
  <c r="U72" i="7" s="1"/>
  <c r="H93" i="7"/>
  <c r="M93" i="7" s="1"/>
  <c r="U93" i="7" s="1"/>
  <c r="H97" i="7"/>
  <c r="O97" i="7" s="1"/>
  <c r="H98" i="7"/>
  <c r="O98" i="7" s="1"/>
  <c r="H102" i="7"/>
  <c r="K102" i="7" s="1"/>
  <c r="E22" i="5" l="1"/>
  <c r="V56" i="7"/>
  <c r="L52" i="7"/>
  <c r="T52" i="7" s="1"/>
  <c r="V25" i="7"/>
  <c r="M31" i="7"/>
  <c r="U31" i="7" s="1"/>
  <c r="K29" i="7"/>
  <c r="M18" i="7"/>
  <c r="U18" i="7" s="1"/>
  <c r="P10" i="7"/>
  <c r="M75" i="7"/>
  <c r="U75" i="7" s="1"/>
  <c r="N75" i="7"/>
  <c r="O75" i="7"/>
  <c r="L26" i="7"/>
  <c r="K71" i="7"/>
  <c r="Q71" i="7" s="1"/>
  <c r="N58" i="7"/>
  <c r="L98" i="7"/>
  <c r="T98" i="7" s="1"/>
  <c r="V12" i="7"/>
  <c r="N21" i="7"/>
  <c r="K72" i="7"/>
  <c r="L9" i="7"/>
  <c r="V92" i="7"/>
  <c r="K75" i="7"/>
  <c r="T75" i="7" s="1"/>
  <c r="M90" i="7"/>
  <c r="U90" i="7" s="1"/>
  <c r="V91" i="7"/>
  <c r="C36" i="7"/>
  <c r="L75" i="7"/>
  <c r="Q75" i="7" s="1"/>
  <c r="K64" i="7"/>
  <c r="T64" i="7" s="1"/>
  <c r="K97" i="7"/>
  <c r="K67" i="7"/>
  <c r="N67" i="7"/>
  <c r="P97" i="7"/>
  <c r="V58" i="7"/>
  <c r="N51" i="7"/>
  <c r="L51" i="7"/>
  <c r="T27" i="7"/>
  <c r="Q27" i="7"/>
  <c r="M76" i="7"/>
  <c r="U76" i="7" s="1"/>
  <c r="M59" i="7"/>
  <c r="U59" i="7" s="1"/>
  <c r="K59" i="7"/>
  <c r="N59" i="7"/>
  <c r="V59" i="7" s="1"/>
  <c r="V17" i="7"/>
  <c r="T92" i="7"/>
  <c r="Q92" i="7"/>
  <c r="L57" i="7"/>
  <c r="O57" i="7"/>
  <c r="T16" i="7"/>
  <c r="Q16" i="7"/>
  <c r="O67" i="7"/>
  <c r="O29" i="7"/>
  <c r="O66" i="7"/>
  <c r="M66" i="7"/>
  <c r="U66" i="7" s="1"/>
  <c r="P8" i="7"/>
  <c r="N8" i="7"/>
  <c r="V8" i="7" s="1"/>
  <c r="K8" i="7"/>
  <c r="O28" i="7"/>
  <c r="M28" i="7"/>
  <c r="U28" i="7" s="1"/>
  <c r="K28" i="7"/>
  <c r="O30" i="7"/>
  <c r="V30" i="7" s="1"/>
  <c r="M30" i="7"/>
  <c r="U30" i="7" s="1"/>
  <c r="L58" i="7"/>
  <c r="M58" i="7"/>
  <c r="U58" i="7" s="1"/>
  <c r="O19" i="7"/>
  <c r="M19" i="7"/>
  <c r="U19" i="7" s="1"/>
  <c r="L30" i="7"/>
  <c r="Q56" i="7"/>
  <c r="N97" i="7"/>
  <c r="V97" i="7" s="1"/>
  <c r="K65" i="7"/>
  <c r="N28" i="7"/>
  <c r="L25" i="7"/>
  <c r="M25" i="7"/>
  <c r="U25" i="7" s="1"/>
  <c r="L97" i="7"/>
  <c r="K66" i="7"/>
  <c r="L28" i="7"/>
  <c r="N76" i="7"/>
  <c r="V76" i="7" s="1"/>
  <c r="L76" i="7"/>
  <c r="T76" i="7" s="1"/>
  <c r="T51" i="7"/>
  <c r="O93" i="7"/>
  <c r="N93" i="7"/>
  <c r="V93" i="7" s="1"/>
  <c r="L93" i="7"/>
  <c r="N29" i="7"/>
  <c r="L29" i="7"/>
  <c r="Q29" i="7" s="1"/>
  <c r="L67" i="7"/>
  <c r="T74" i="7"/>
  <c r="Q74" i="7"/>
  <c r="O9" i="7"/>
  <c r="V9" i="7" s="1"/>
  <c r="P9" i="7"/>
  <c r="M9" i="7"/>
  <c r="U9" i="7" s="1"/>
  <c r="K21" i="7"/>
  <c r="L21" i="7"/>
  <c r="O21" i="7"/>
  <c r="V27" i="7"/>
  <c r="K31" i="7"/>
  <c r="N31" i="7"/>
  <c r="K93" i="7"/>
  <c r="O59" i="7"/>
  <c r="V60" i="7"/>
  <c r="K25" i="7"/>
  <c r="M26" i="7"/>
  <c r="U26" i="7" s="1"/>
  <c r="K26" i="7"/>
  <c r="N26" i="7"/>
  <c r="V26" i="7" s="1"/>
  <c r="K3" i="7"/>
  <c r="O3" i="7"/>
  <c r="L3" i="7"/>
  <c r="V16" i="7"/>
  <c r="Q86" i="7"/>
  <c r="T86" i="7"/>
  <c r="K73" i="7"/>
  <c r="N73" i="7"/>
  <c r="V73" i="7" s="1"/>
  <c r="N65" i="7"/>
  <c r="V65" i="7" s="1"/>
  <c r="L65" i="7"/>
  <c r="Q12" i="7"/>
  <c r="T12" i="7"/>
  <c r="C81" i="7"/>
  <c r="N18" i="7"/>
  <c r="V18" i="7" s="1"/>
  <c r="L18" i="7"/>
  <c r="L59" i="7"/>
  <c r="N102" i="7"/>
  <c r="O72" i="7"/>
  <c r="O52" i="7"/>
  <c r="M52" i="7"/>
  <c r="U52" i="7" s="1"/>
  <c r="O7" i="7"/>
  <c r="V7" i="7" s="1"/>
  <c r="L7" i="7"/>
  <c r="T7" i="7" s="1"/>
  <c r="M65" i="7"/>
  <c r="U65" i="7" s="1"/>
  <c r="O51" i="7"/>
  <c r="L72" i="7"/>
  <c r="C80" i="7"/>
  <c r="K57" i="7"/>
  <c r="M97" i="7"/>
  <c r="U97" i="7" s="1"/>
  <c r="Q64" i="7"/>
  <c r="V20" i="7"/>
  <c r="Q17" i="7"/>
  <c r="Q20" i="7"/>
  <c r="M67" i="7"/>
  <c r="U67" i="7" s="1"/>
  <c r="T91" i="7"/>
  <c r="Q91" i="7"/>
  <c r="O102" i="7"/>
  <c r="T11" i="7"/>
  <c r="Q11" i="7"/>
  <c r="N72" i="7"/>
  <c r="V72" i="7" s="1"/>
  <c r="P7" i="7"/>
  <c r="Q7" i="7" s="1"/>
  <c r="Q60" i="7"/>
  <c r="O41" i="7"/>
  <c r="M41" i="7"/>
  <c r="U41" i="7" s="1"/>
  <c r="K19" i="7"/>
  <c r="N66" i="7"/>
  <c r="V66" i="7" s="1"/>
  <c r="L19" i="7"/>
  <c r="M51" i="7"/>
  <c r="U51" i="7" s="1"/>
  <c r="N52" i="7"/>
  <c r="V52" i="7" s="1"/>
  <c r="V11" i="7"/>
  <c r="K58" i="7"/>
  <c r="O10" i="7"/>
  <c r="N10" i="7"/>
  <c r="V10" i="7" s="1"/>
  <c r="L10" i="7"/>
  <c r="P98" i="7"/>
  <c r="N98" i="7"/>
  <c r="V98" i="7" s="1"/>
  <c r="N90" i="7"/>
  <c r="V90" i="7" s="1"/>
  <c r="L90" i="7"/>
  <c r="M98" i="7"/>
  <c r="U98" i="7" s="1"/>
  <c r="N41" i="7"/>
  <c r="V41" i="7" s="1"/>
  <c r="K9" i="7"/>
  <c r="L71" i="7"/>
  <c r="O71" i="7"/>
  <c r="V71" i="7" s="1"/>
  <c r="O31" i="7"/>
  <c r="N57" i="7"/>
  <c r="V57" i="7" s="1"/>
  <c r="N19" i="7"/>
  <c r="L102" i="7"/>
  <c r="T102" i="7" s="1"/>
  <c r="K41" i="7"/>
  <c r="K18" i="7"/>
  <c r="N3" i="7"/>
  <c r="O76" i="7"/>
  <c r="K10" i="7"/>
  <c r="Q51" i="7" l="1"/>
  <c r="V29" i="7"/>
  <c r="V31" i="7"/>
  <c r="V21" i="7"/>
  <c r="V19" i="7"/>
  <c r="Q90" i="7"/>
  <c r="T90" i="7"/>
  <c r="Q30" i="7"/>
  <c r="T30" i="7"/>
  <c r="T71" i="7"/>
  <c r="Q72" i="7"/>
  <c r="V102" i="7"/>
  <c r="V75" i="7"/>
  <c r="T41" i="7"/>
  <c r="Q41" i="7"/>
  <c r="T31" i="7"/>
  <c r="Q31" i="7"/>
  <c r="T8" i="7"/>
  <c r="Q8" i="7"/>
  <c r="Q76" i="7"/>
  <c r="T21" i="7"/>
  <c r="Q21" i="7"/>
  <c r="Q59" i="7"/>
  <c r="T59" i="7"/>
  <c r="T58" i="7"/>
  <c r="Q58" i="7"/>
  <c r="Q73" i="7"/>
  <c r="T73" i="7"/>
  <c r="Q26" i="7"/>
  <c r="T26" i="7"/>
  <c r="T66" i="7"/>
  <c r="Q66" i="7"/>
  <c r="Q65" i="7"/>
  <c r="T65" i="7"/>
  <c r="T3" i="7"/>
  <c r="Q3" i="7"/>
  <c r="T72" i="7"/>
  <c r="T19" i="7"/>
  <c r="Q19" i="7"/>
  <c r="T25" i="7"/>
  <c r="Q25" i="7"/>
  <c r="Q98" i="7"/>
  <c r="T67" i="7"/>
  <c r="Q67" i="7"/>
  <c r="T93" i="7"/>
  <c r="Q93" i="7"/>
  <c r="V3" i="7"/>
  <c r="T57" i="7"/>
  <c r="Q57" i="7"/>
  <c r="T29" i="7"/>
  <c r="T97" i="7"/>
  <c r="Q97" i="7"/>
  <c r="Q102" i="7"/>
  <c r="T10" i="7"/>
  <c r="Q10" i="7"/>
  <c r="V67" i="7"/>
  <c r="Q18" i="7"/>
  <c r="T18" i="7"/>
  <c r="Q9" i="7"/>
  <c r="T9" i="7"/>
  <c r="V28" i="7"/>
  <c r="T28" i="7"/>
  <c r="Q28" i="7"/>
  <c r="V51" i="7"/>
  <c r="Q52" i="7"/>
</calcChain>
</file>

<file path=xl/sharedStrings.xml><?xml version="1.0" encoding="utf-8"?>
<sst xmlns="http://schemas.openxmlformats.org/spreadsheetml/2006/main" count="690" uniqueCount="128">
  <si>
    <t>ID de respuesta</t>
  </si>
  <si>
    <t>Estado de respuesta</t>
  </si>
  <si>
    <t>Dirección IP</t>
  </si>
  <si>
    <t>Marca de tiempo (dd/mm/yyyy)</t>
  </si>
  <si>
    <t>Duplicar</t>
  </si>
  <si>
    <t>Tiempo necesario para completar (segundos)</t>
  </si>
  <si>
    <t>Seq. Número</t>
  </si>
  <si>
    <t>Referencia externa</t>
  </si>
  <si>
    <t>Nombre Completo</t>
  </si>
  <si>
    <t>Variable personalizada 2</t>
  </si>
  <si>
    <t>Variable personalizada 3</t>
  </si>
  <si>
    <t>Variable personalizada 4</t>
  </si>
  <si>
    <t>Variable personalizada 5</t>
  </si>
  <si>
    <t>Correo electrónico del encuestado</t>
  </si>
  <si>
    <t>Lista de correo</t>
  </si>
  <si>
    <t>Código de país</t>
  </si>
  <si>
    <t>Región</t>
  </si>
  <si>
    <t>Estimado(a) Académico/a,El programa de Postítulo de Especialización médica en Pediatría de la Universidad San Sebastián se encuentra en un proceso de autoevaluación, el que tiene por objeto detectar fortalezas y oportunidades de mejora. Su contribución como académico resulta muy importante en términos de la reflexión interna que el programa está realizando, asociado al fortalecimiento de las capacidades de autorregulación y de aseguramiento de la calidad.Para conocer su opinión respecto a distintos aspectos de su experiencia como académico, le pedimos responder esta encuesta, la que es de carácter confidencial. Esta información será procesada por la Vicerrectoría de Aseguramiento de la Calidad, siendo analizada como resultados globales y sin individualizar las respuestas. </t>
  </si>
  <si>
    <t>INSTRUCCIONES: PARA CADA PREGUNTA POR FAVOR SELECCIONE LA O LAS ALTERNATIVAS QUE CORRESPONDAN Y RESPONDA TODAS LAS PREGUNTAS.</t>
  </si>
  <si>
    <t>SECCIÓN I. CUESTIONARIOPara las siguientes preguntas, le pedimos que conteste su nivel de acuerdo con cada una de las frases planteadas, usando una escala que va desde “Muy en desacuerdo” a “Muy de acuerdo”.</t>
  </si>
  <si>
    <t>1. Definición Conceptual</t>
  </si>
  <si>
    <t>2. Contexto Institucional</t>
  </si>
  <si>
    <t>3. Perfil de Egreso y Proceso de Selección</t>
  </si>
  <si>
    <t>4. Estructura del Programa y Plan de Estudios</t>
  </si>
  <si>
    <t>5. Durante la pandemia, algunas rotaciones/actividades clínicas contempladas en el plan de estudios, fueron suspendidas para evitar posibles contagios.</t>
  </si>
  <si>
    <t>5.1 Contexto pandemia</t>
  </si>
  <si>
    <t>6. ¿Ha dictado clases en modalidad online? </t>
  </si>
  <si>
    <t>6. Docencia y Recursos Tecnológicos en Modalidad Online</t>
  </si>
  <si>
    <t>7. Cuerpo Académico</t>
  </si>
  <si>
    <t>8. Recursos de Apoyo</t>
  </si>
  <si>
    <t>9. Campos Clínicos</t>
  </si>
  <si>
    <t>9.7 ¿Ha participado en instancias de evaluación del campo clínico, en cuanto a la calidad de sus instalaciones, equipamientos y recursos para el aprendizaje?</t>
  </si>
  <si>
    <t>10. Vinculación con el Medio</t>
  </si>
  <si>
    <t>11. Capacidad de Autorregulación</t>
  </si>
  <si>
    <t>12. Satisfacción General</t>
  </si>
  <si>
    <t>¡MUCHAS GRACIAS POR RESPONDER!SU OPINIÓN ES MUY IMPORTANTE PARA EL PROGRAMA Por favor, seleccione finalizar encuesta para que su respuesta quede registrada correctamente.</t>
  </si>
  <si>
    <t/>
  </si>
  <si>
    <t>1.1 El programa en el que participo está orientado a entregar conocimientos, competencias y habilidades avanzadas en el área de la Pediatría.</t>
  </si>
  <si>
    <t>2.1 Los propósitos y objetivos de este programa son coherentes con la misión de la Facultad y Universidad.</t>
  </si>
  <si>
    <t>2.2 El programa cuenta con políticas y normativas que regulan sus funciones.</t>
  </si>
  <si>
    <t>2.3 Los procedimientos regulares para comunicarse con directivos son conocidos.</t>
  </si>
  <si>
    <t>2.4 El programa cuenta con mecanismos de comunicación e información que facilitan la coordinación de sus miembros.</t>
  </si>
  <si>
    <t>2.5 La estructura organizacional de la unidad en la cual se inserta el programa facilita su desarrollo.</t>
  </si>
  <si>
    <t>2.6 El personal administrativo del programa entrega los servicios necesarios para un funcionamiento adecuado.</t>
  </si>
  <si>
    <t>3.1 El proceso de selección ha logrado capturar residentes/estudiantes que cumplen con el nivel de exigencia del programa.</t>
  </si>
  <si>
    <t>3.2 El cupo anual y total del programa es de público conocimiento.</t>
  </si>
  <si>
    <t>3.3 La formación impartida permite suponer que se alcanzarán los conocimientos y habilidades definidas en el perfil de egreso del programa.</t>
  </si>
  <si>
    <t>3.4 Los desempeños esperados declarados en el perfil de egreso son pertinentes para el futuro ejercicio de la especialidad de los estudiantes.</t>
  </si>
  <si>
    <t>3.5 El perfil de egreso es consistente con los objetivos del programa y su carácter profesional.</t>
  </si>
  <si>
    <t>3.6 El programa cuenta con mecanismos de revisión periódica del perfil de egreso acordes con los avances de la disciplina y el desarrollo de la profesión.</t>
  </si>
  <si>
    <t>4.1 La estructura curricular del programa es coherente con el perfil de egreso definido.</t>
  </si>
  <si>
    <t>4.2 Los resultados de aprendizaje, contenidos y metodologías, son informados a los estudiantes al inicio de la asignatura/actividad clínica.</t>
  </si>
  <si>
    <t>4.3 Las metodologías de enseñanza son coherentes con los objetivos y perfil de egreso.</t>
  </si>
  <si>
    <t>4.4 Los métodos de evaluación son coherentes con los objetivos y perfil de egreso.</t>
  </si>
  <si>
    <t>4.5 El programa considera reuniones periódicas de discusión de casos clínicos.</t>
  </si>
  <si>
    <t>4.7 El programa tiene claramente definida la estructura y etapas del proceso de la actividad de graduación.</t>
  </si>
  <si>
    <t>4.8 El programa cuenta con mecanismos de evaluación periódica de su plan de estudios.</t>
  </si>
  <si>
    <t>5.1 La reprogramación de las rotaciones/actividades clínicas suspendidas a causa de la pandemia, permite asegurar el cumplimiento de los objetivos del programa y del perfil de egreso. </t>
  </si>
  <si>
    <t>6.1 Las plataformas tecnológicas (classroom) han favorecido una docencia efectiva.</t>
  </si>
  <si>
    <t>6.2 Estoy conforme cómo la USS desarrolla sus actividades académicas en modalidad virtual.</t>
  </si>
  <si>
    <t>7.1 Conozco los requisitos para formar parte del cuerpo académico del programa (certificación en la especialidad).</t>
  </si>
  <si>
    <t>7.2 La cantidad de docentes por estudiante es suficiente en las actividades clínicas.</t>
  </si>
  <si>
    <t>7.3 La evaluación docente se aplica periódicamente.</t>
  </si>
  <si>
    <t>7.4 Recibo una retroalimentación de mi evaluación docente.</t>
  </si>
  <si>
    <t>7.5 El programa favorece la supervisión docente en las actividades clínicas de los residentes/estudiantes.</t>
  </si>
  <si>
    <t>8.1 Puedo acceder fácilmente a los datos relacionados con mis cursos (asistencia, notas, etc.).</t>
  </si>
  <si>
    <t>8.2 La infraestructura es adecuada para el desarrollo de los propósitos del programa (equipamiento clínico, salas de clases, laboratorios, talleres, auditórium, etc.).</t>
  </si>
  <si>
    <t>8.3 El material bibliográfico que necesito lo encuentro, ya sea en la biblioteca, por préstamo interbibliotecario, inter sede o por documento electrónico.</t>
  </si>
  <si>
    <t>8.4 Los recursos de apoyo al aprendizaje como revistas especializadas, bases de datos, software, entre otros, son pertinentes para los propósitos del programa.</t>
  </si>
  <si>
    <t>9.1 El director del Programa se reúne periódicamente con los encargados de las actividades clínicas.</t>
  </si>
  <si>
    <t>9.2 Los campos clínicos utilizados reúnen las condiciones de infraestructura adecuadas para el desarrollo de las actividades clínicas (box de atención, salas de espera, salas de reuniones, etc.).</t>
  </si>
  <si>
    <t>9.3 Los campos clínicos utilizados reúnen el equipamiento adecuado para el desarrollo de las actividades clínicas (sillón, indumentaria, instrumental, etc.).</t>
  </si>
  <si>
    <t>9.4 Los campos clínicos utilizados reúnen especialistas adecuados para el desarrollo de las actividades clínicas.</t>
  </si>
  <si>
    <t>9.5 El programa dispone de instrumentos para el registro de las actividades y procedimientos que realizan los estudiantes.</t>
  </si>
  <si>
    <t>9.6 El campo clínico cuenta con la cantidad y calidad de prestaciones asistenciales propias de la especialidad y susceptibles de servir como una experiencia de aprendizaje.</t>
  </si>
  <si>
    <t>9.8 He percibido mejoras a partir de las evaluaciones realizadas al campo clínico.</t>
  </si>
  <si>
    <t>10.1 El programa fomenta la participación de sus académicos en seminarios, congresos u otras actividades de la disciplina.</t>
  </si>
  <si>
    <t>10.2 El plan de estudios contempla actividades de vinculación de sus estudiantes con el medio profesional.</t>
  </si>
  <si>
    <t>10.3 Existen instancias que fomentan una orientación internacional dentro del programa.</t>
  </si>
  <si>
    <t>10.4 Los/as académicos/as del programa están insertos en los debates de la disciplina.</t>
  </si>
  <si>
    <t>11.1 Existen y operan instancias para plantear inquietudes o sugerencias en cuanto al desarrollo del programa.</t>
  </si>
  <si>
    <t>11.2 Reconozco el compromiso de parte del programa por asegurar la calidad de la formación.</t>
  </si>
  <si>
    <t>12.1 Estoy satisfecho/a con el apoyo que he recibido del programa en mi calidad de académico/a.</t>
  </si>
  <si>
    <t>Completed</t>
  </si>
  <si>
    <t>190.45.93.81</t>
  </si>
  <si>
    <t>Puerto Montt</t>
  </si>
  <si>
    <t>BBDD Académicos Pediatría 2022</t>
  </si>
  <si>
    <t>CL</t>
  </si>
  <si>
    <t>RM</t>
  </si>
  <si>
    <t>181.42.48.26</t>
  </si>
  <si>
    <t>179.57.109.166</t>
  </si>
  <si>
    <t>LL</t>
  </si>
  <si>
    <t>186.10.229.66</t>
  </si>
  <si>
    <t>179.56.44.236</t>
  </si>
  <si>
    <t>179.56.88.195</t>
  </si>
  <si>
    <t>181.162.193.199</t>
  </si>
  <si>
    <t>AR</t>
  </si>
  <si>
    <t>179.56.89.151</t>
  </si>
  <si>
    <t>201.241.117.18</t>
  </si>
  <si>
    <t>186.11.117.101</t>
  </si>
  <si>
    <t>Muy en desacuerdo</t>
  </si>
  <si>
    <t>En desacuerdo</t>
  </si>
  <si>
    <t>Ni de acuerdo ni en desacuerdo</t>
  </si>
  <si>
    <t>De acuerdo</t>
  </si>
  <si>
    <t>Muy de acuerdo</t>
  </si>
  <si>
    <t>Total</t>
  </si>
  <si>
    <t>No sé</t>
  </si>
  <si>
    <t>Si</t>
  </si>
  <si>
    <t>No</t>
  </si>
  <si>
    <t>ALPHA DE CRONBACH</t>
  </si>
  <si>
    <t>K (n° ítems)</t>
  </si>
  <si>
    <t>∑Vi (varianza de cada ítem)</t>
  </si>
  <si>
    <t>Vt (varianza total)</t>
  </si>
  <si>
    <t>α</t>
  </si>
  <si>
    <t>Población</t>
  </si>
  <si>
    <t>Respuestas</t>
  </si>
  <si>
    <t>Tasa respuesta</t>
  </si>
  <si>
    <t>TOTAL</t>
  </si>
  <si>
    <t>% desaprobación</t>
  </si>
  <si>
    <t>% neutral</t>
  </si>
  <si>
    <t>% aprobación</t>
  </si>
  <si>
    <t>N°</t>
  </si>
  <si>
    <t>%</t>
  </si>
  <si>
    <t>Quienes contestan "Si" en P5.</t>
  </si>
  <si>
    <t>Quienes contestan "Si" en P6.</t>
  </si>
  <si>
    <t>Quienes contestan "Si" en P9.7.</t>
  </si>
  <si>
    <t>Dimensión</t>
  </si>
  <si>
    <t>Ítem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</si>
</sst>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hh:mm"/>
    <numFmt numFmtId="165" formatCode="0.000"/>
    <numFmt numFmtId="166" formatCode="0.0%"/>
  </numFmts>
  <fonts count="14" x14ac:knownFonts="1">
    <font>
      <sz val="11"/>
      <color indexed="8"/>
      <name val="Calibri"/>
      <family val="2"/>
      <scheme val="minor"/>
    </font>
    <font>
      <sz val="8"/>
      <name val="Calibri"/>
    </font>
    <font>
      <b/>
      <sz val="8"/>
      <name val="Calibri"/>
    </font>
    <font>
      <sz val="11"/>
      <color indexed="8"/>
      <name val="Calibri"/>
      <family val="2"/>
      <scheme val="minor"/>
    </font>
    <font>
      <b/>
      <sz val="11"/>
      <color indexed="8"/>
      <name val="Calibri"/>
      <family val="2"/>
      <scheme val="minor"/>
    </font>
    <font>
      <sz val="10"/>
      <color indexed="8"/>
      <name val="Calibri"/>
      <family val="2"/>
      <scheme val="minor"/>
    </font>
    <font>
      <sz val="10"/>
      <color theme="1"/>
      <name val="Calibri"/>
      <family val="2"/>
      <scheme val="minor"/>
    </font>
    <font>
      <sz val="10"/>
      <color indexed="8"/>
      <name val="Calibri"/>
      <family val="2"/>
    </font>
    <font>
      <b/>
      <sz val="11"/>
      <color indexed="8"/>
      <name val="Calibri"/>
      <family val="2"/>
    </font>
    <font>
      <b/>
      <sz val="10"/>
      <color indexed="8"/>
      <name val="Calibri"/>
      <family val="2"/>
      <scheme val="minor"/>
    </font>
    <font>
      <b/>
      <sz val="10"/>
      <name val="Calibri"/>
      <family val="2"/>
      <scheme val="minor"/>
    </font>
    <font>
      <sz val="10"/>
      <name val="Calibri"/>
      <family val="2"/>
      <scheme val="minor"/>
    </font>
    <font>
      <sz val="10"/>
      <name val="Calibri"/>
      <family val="2"/>
    </font>
    <font>
      <i/>
      <sz val="10"/>
      <color indexed="8"/>
      <name val="Calibri"/>
      <family val="2"/>
      <scheme val="minor"/>
    </font>
  </fonts>
  <fills count="5">
    <fill>
      <patternFill patternType="none"/>
    </fill>
    <fill>
      <patternFill patternType="gray125"/>
    </fill>
    <fill>
      <patternFill patternType="none">
        <fgColor indexed="23"/>
      </patternFill>
    </fill>
    <fill>
      <patternFill patternType="solid">
        <fgColor rgb="FFFFFF00"/>
        <bgColor indexed="64"/>
      </patternFill>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2" borderId="0"/>
    <xf numFmtId="9" fontId="3" fillId="2" borderId="0" applyFont="0" applyFill="0" applyBorder="0" applyAlignment="0" applyProtection="0"/>
  </cellStyleXfs>
  <cellXfs count="43">
    <xf numFmtId="0" fontId="0" fillId="0" borderId="0" xfId="0"/>
    <xf numFmtId="0" fontId="1" fillId="0" borderId="0" xfId="0" applyFont="1"/>
    <xf numFmtId="0" fontId="2" fillId="0" borderId="0" xfId="0" applyFont="1"/>
    <xf numFmtId="164" fontId="1" fillId="0" borderId="0" xfId="0" applyNumberFormat="1" applyFont="1"/>
    <xf numFmtId="0" fontId="1" fillId="0" borderId="0" xfId="0" applyFont="1" applyAlignment="1">
      <alignment wrapText="1"/>
    </xf>
    <xf numFmtId="0" fontId="3" fillId="2" borderId="0" xfId="1"/>
    <xf numFmtId="2" fontId="3" fillId="2" borderId="0" xfId="1" applyNumberFormat="1"/>
    <xf numFmtId="0" fontId="4" fillId="2" borderId="0" xfId="1" applyFont="1"/>
    <xf numFmtId="0" fontId="3" fillId="2" borderId="0" xfId="1" applyAlignment="1">
      <alignment horizontal="left"/>
    </xf>
    <xf numFmtId="0" fontId="5" fillId="2" borderId="0" xfId="1" applyFont="1"/>
    <xf numFmtId="0" fontId="6" fillId="2" borderId="0" xfId="1" applyFont="1" applyAlignment="1">
      <alignment horizontal="right"/>
    </xf>
    <xf numFmtId="0" fontId="7" fillId="2" borderId="0" xfId="1" applyFont="1"/>
    <xf numFmtId="2" fontId="6" fillId="2" borderId="0" xfId="1" applyNumberFormat="1" applyFont="1" applyAlignment="1">
      <alignment horizontal="right"/>
    </xf>
    <xf numFmtId="0" fontId="6" fillId="2" borderId="0" xfId="1" applyFont="1" applyAlignment="1">
      <alignment horizontal="left"/>
    </xf>
    <xf numFmtId="0" fontId="8" fillId="2" borderId="1" xfId="1" applyFont="1" applyBorder="1"/>
    <xf numFmtId="165" fontId="6" fillId="2" borderId="1" xfId="1" applyNumberFormat="1" applyFont="1" applyBorder="1" applyAlignment="1">
      <alignment horizontal="right"/>
    </xf>
    <xf numFmtId="0" fontId="5" fillId="2" borderId="1" xfId="1" applyFont="1" applyBorder="1"/>
    <xf numFmtId="0" fontId="5" fillId="2" borderId="1" xfId="1" applyFont="1" applyBorder="1" applyAlignment="1">
      <alignment horizontal="center"/>
    </xf>
    <xf numFmtId="0" fontId="5" fillId="2" borderId="0" xfId="1" applyFont="1" applyAlignment="1">
      <alignment horizontal="center"/>
    </xf>
    <xf numFmtId="0" fontId="9" fillId="2" borderId="1" xfId="1" applyFont="1" applyBorder="1"/>
    <xf numFmtId="166" fontId="9" fillId="2" borderId="1" xfId="2" applyNumberFormat="1" applyFont="1" applyBorder="1" applyAlignment="1">
      <alignment horizontal="center"/>
    </xf>
    <xf numFmtId="0" fontId="10" fillId="2" borderId="1" xfId="1" applyFont="1" applyBorder="1" applyAlignment="1">
      <alignment horizontal="left" vertical="center"/>
    </xf>
    <xf numFmtId="0" fontId="10" fillId="2" borderId="1" xfId="1" applyFont="1" applyBorder="1" applyAlignment="1">
      <alignment horizontal="center" vertical="center"/>
    </xf>
    <xf numFmtId="0" fontId="9" fillId="2" borderId="1" xfId="1" applyFont="1" applyBorder="1" applyAlignment="1">
      <alignment horizontal="center" vertical="center"/>
    </xf>
    <xf numFmtId="0" fontId="11" fillId="2" borderId="1" xfId="1" applyFont="1" applyBorder="1" applyAlignment="1">
      <alignment horizontal="left" vertical="center"/>
    </xf>
    <xf numFmtId="166" fontId="5" fillId="2" borderId="1" xfId="2" applyNumberFormat="1" applyFont="1" applyBorder="1" applyAlignment="1">
      <alignment horizontal="center"/>
    </xf>
    <xf numFmtId="9" fontId="5" fillId="2" borderId="1" xfId="1" applyNumberFormat="1" applyFont="1" applyBorder="1" applyAlignment="1">
      <alignment horizontal="center"/>
    </xf>
    <xf numFmtId="166" fontId="5" fillId="2" borderId="1" xfId="1" applyNumberFormat="1" applyFont="1" applyBorder="1" applyAlignment="1">
      <alignment horizontal="center"/>
    </xf>
    <xf numFmtId="0" fontId="11" fillId="2" borderId="0" xfId="1" applyFont="1" applyAlignment="1">
      <alignment horizontal="left" vertical="center"/>
    </xf>
    <xf numFmtId="166" fontId="5" fillId="2" borderId="0" xfId="2" applyNumberFormat="1" applyFont="1" applyBorder="1" applyAlignment="1">
      <alignment horizontal="center"/>
    </xf>
    <xf numFmtId="9" fontId="5" fillId="2" borderId="0" xfId="1" applyNumberFormat="1" applyFont="1" applyAlignment="1">
      <alignment horizontal="center"/>
    </xf>
    <xf numFmtId="166" fontId="5" fillId="2" borderId="0" xfId="1" applyNumberFormat="1" applyFont="1" applyAlignment="1">
      <alignment horizontal="center"/>
    </xf>
    <xf numFmtId="0" fontId="12" fillId="2" borderId="1" xfId="1" applyFont="1" applyBorder="1"/>
    <xf numFmtId="0" fontId="9" fillId="2" borderId="1" xfId="1" applyFont="1" applyBorder="1" applyAlignment="1">
      <alignment horizontal="center"/>
    </xf>
    <xf numFmtId="166" fontId="9" fillId="2" borderId="1" xfId="1" applyNumberFormat="1" applyFont="1" applyBorder="1" applyAlignment="1">
      <alignment horizontal="center"/>
    </xf>
    <xf numFmtId="0" fontId="5" fillId="3" borderId="1" xfId="1" applyFont="1" applyFill="1" applyBorder="1" applyAlignment="1">
      <alignment horizontal="center"/>
    </xf>
    <xf numFmtId="9" fontId="5" fillId="2" borderId="1" xfId="2" applyFont="1" applyBorder="1" applyAlignment="1">
      <alignment horizontal="center"/>
    </xf>
    <xf numFmtId="0" fontId="13" fillId="3" borderId="0" xfId="1" applyFont="1" applyFill="1"/>
    <xf numFmtId="0" fontId="9" fillId="3" borderId="1" xfId="1" applyFont="1" applyFill="1" applyBorder="1" applyAlignment="1">
      <alignment horizontal="center"/>
    </xf>
    <xf numFmtId="0" fontId="9" fillId="4" borderId="1" xfId="1" applyFont="1" applyFill="1" applyBorder="1"/>
    <xf numFmtId="0" fontId="10" fillId="4" borderId="1" xfId="1" applyFont="1" applyFill="1" applyBorder="1" applyAlignment="1">
      <alignment horizontal="center" vertical="center"/>
    </xf>
    <xf numFmtId="166" fontId="12" fillId="2" borderId="1" xfId="2" applyNumberFormat="1" applyFont="1" applyBorder="1" applyAlignment="1">
      <alignment horizontal="center"/>
    </xf>
    <xf numFmtId="0" fontId="3" fillId="2" borderId="0" xfId="1" applyAlignment="1">
      <alignment horizontal="center"/>
    </xf>
  </cellXfs>
  <cellStyles count="3">
    <cellStyle name="Normal" xfId="0" builtinId="0"/>
    <cellStyle name="Normal 2" xfId="1" xr:uid="{8D635560-5216-4AAD-B992-181E2AD0888D}"/>
    <cellStyle name="Porcentaje 2" xfId="2" xr:uid="{502AB383-9777-4674-84C9-716EAA9B23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17</xdr:row>
      <xdr:rowOff>123825</xdr:rowOff>
    </xdr:from>
    <xdr:to>
      <xdr:col>2</xdr:col>
      <xdr:colOff>638000</xdr:colOff>
      <xdr:row>20</xdr:row>
      <xdr:rowOff>123764</xdr:rowOff>
    </xdr:to>
    <xdr:pic>
      <xdr:nvPicPr>
        <xdr:cNvPr id="2" name="Imagen 1">
          <a:extLst>
            <a:ext uri="{FF2B5EF4-FFF2-40B4-BE49-F238E27FC236}">
              <a16:creationId xmlns:a16="http://schemas.microsoft.com/office/drawing/2014/main" id="{F644ADF4-852D-4BA0-A18A-4B67058B9A25}"/>
            </a:ext>
          </a:extLst>
        </xdr:cNvPr>
        <xdr:cNvPicPr>
          <a:picLocks noChangeAspect="1"/>
        </xdr:cNvPicPr>
      </xdr:nvPicPr>
      <xdr:blipFill>
        <a:blip xmlns:r="http://schemas.openxmlformats.org/officeDocument/2006/relationships" r:embed="rId1"/>
        <a:stretch>
          <a:fillRect/>
        </a:stretch>
      </xdr:blipFill>
      <xdr:spPr>
        <a:xfrm>
          <a:off x="762000" y="3362325"/>
          <a:ext cx="1400000" cy="5714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13"/>
  <sheetViews>
    <sheetView workbookViewId="0">
      <selection activeCell="N3" sqref="N3"/>
    </sheetView>
  </sheetViews>
  <sheetFormatPr baseColWidth="10" defaultColWidth="9.140625" defaultRowHeight="15" x14ac:dyDescent="0.25"/>
  <cols>
    <col min="2" max="2" width="9.7109375" customWidth="1"/>
    <col min="3" max="3" width="13.7109375" customWidth="1"/>
    <col min="4" max="4" width="22.28515625" bestFit="1" customWidth="1"/>
  </cols>
  <sheetData>
    <row r="1" spans="1:70"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21</v>
      </c>
      <c r="X1" s="2" t="s">
        <v>21</v>
      </c>
      <c r="Y1" s="2" t="s">
        <v>21</v>
      </c>
      <c r="Z1" s="2" t="s">
        <v>21</v>
      </c>
      <c r="AA1" s="2" t="s">
        <v>21</v>
      </c>
      <c r="AB1" s="2" t="s">
        <v>22</v>
      </c>
      <c r="AC1" s="2" t="s">
        <v>22</v>
      </c>
      <c r="AD1" s="2" t="s">
        <v>22</v>
      </c>
      <c r="AE1" s="2" t="s">
        <v>22</v>
      </c>
      <c r="AF1" s="2" t="s">
        <v>22</v>
      </c>
      <c r="AG1" s="2" t="s">
        <v>22</v>
      </c>
      <c r="AH1" s="2" t="s">
        <v>23</v>
      </c>
      <c r="AI1" s="2" t="s">
        <v>23</v>
      </c>
      <c r="AJ1" s="2" t="s">
        <v>23</v>
      </c>
      <c r="AK1" s="2" t="s">
        <v>23</v>
      </c>
      <c r="AL1" s="2" t="s">
        <v>23</v>
      </c>
      <c r="AM1" s="2" t="s">
        <v>23</v>
      </c>
      <c r="AN1" s="2" t="s">
        <v>23</v>
      </c>
      <c r="AO1" s="2" t="s">
        <v>24</v>
      </c>
      <c r="AP1" s="2" t="s">
        <v>25</v>
      </c>
      <c r="AQ1" s="2" t="s">
        <v>26</v>
      </c>
      <c r="AR1" s="2" t="s">
        <v>27</v>
      </c>
      <c r="AS1" s="2" t="s">
        <v>27</v>
      </c>
      <c r="AT1" s="2" t="s">
        <v>28</v>
      </c>
      <c r="AU1" s="2" t="s">
        <v>28</v>
      </c>
      <c r="AV1" s="2" t="s">
        <v>28</v>
      </c>
      <c r="AW1" s="2" t="s">
        <v>28</v>
      </c>
      <c r="AX1" s="2" t="s">
        <v>28</v>
      </c>
      <c r="AY1" s="2" t="s">
        <v>29</v>
      </c>
      <c r="AZ1" s="2" t="s">
        <v>29</v>
      </c>
      <c r="BA1" s="2" t="s">
        <v>29</v>
      </c>
      <c r="BB1" s="2" t="s">
        <v>29</v>
      </c>
      <c r="BC1" s="2" t="s">
        <v>30</v>
      </c>
      <c r="BD1" s="2" t="s">
        <v>30</v>
      </c>
      <c r="BE1" s="2" t="s">
        <v>30</v>
      </c>
      <c r="BF1" s="2" t="s">
        <v>30</v>
      </c>
      <c r="BG1" s="2" t="s">
        <v>30</v>
      </c>
      <c r="BH1" s="2" t="s">
        <v>30</v>
      </c>
      <c r="BI1" s="2" t="s">
        <v>31</v>
      </c>
      <c r="BJ1" s="2" t="s">
        <v>30</v>
      </c>
      <c r="BK1" s="2" t="s">
        <v>32</v>
      </c>
      <c r="BL1" s="2" t="s">
        <v>32</v>
      </c>
      <c r="BM1" s="2" t="s">
        <v>32</v>
      </c>
      <c r="BN1" s="2" t="s">
        <v>32</v>
      </c>
      <c r="BO1" s="2" t="s">
        <v>33</v>
      </c>
      <c r="BP1" s="2" t="s">
        <v>33</v>
      </c>
      <c r="BQ1" s="2" t="s">
        <v>34</v>
      </c>
      <c r="BR1" s="2" t="s">
        <v>35</v>
      </c>
    </row>
    <row r="2" spans="1:70" x14ac:dyDescent="0.25">
      <c r="A2" s="2" t="s">
        <v>36</v>
      </c>
      <c r="B2" s="2" t="s">
        <v>36</v>
      </c>
      <c r="C2" s="2" t="s">
        <v>36</v>
      </c>
      <c r="D2" s="2" t="s">
        <v>36</v>
      </c>
      <c r="E2" s="2" t="s">
        <v>36</v>
      </c>
      <c r="F2" s="2" t="s">
        <v>36</v>
      </c>
      <c r="G2" s="2" t="s">
        <v>36</v>
      </c>
      <c r="H2" s="2" t="s">
        <v>36</v>
      </c>
      <c r="I2" s="2" t="s">
        <v>36</v>
      </c>
      <c r="J2" s="2" t="s">
        <v>36</v>
      </c>
      <c r="K2" s="2" t="s">
        <v>36</v>
      </c>
      <c r="L2" s="2" t="s">
        <v>36</v>
      </c>
      <c r="M2" s="2" t="s">
        <v>36</v>
      </c>
      <c r="N2" s="2" t="s">
        <v>36</v>
      </c>
      <c r="O2" s="2" t="s">
        <v>36</v>
      </c>
      <c r="P2" s="2" t="s">
        <v>36</v>
      </c>
      <c r="Q2" s="2" t="s">
        <v>36</v>
      </c>
      <c r="R2" s="2" t="s">
        <v>36</v>
      </c>
      <c r="S2" s="2" t="s">
        <v>36</v>
      </c>
      <c r="T2" s="2" t="s">
        <v>36</v>
      </c>
      <c r="U2" s="2" t="s">
        <v>37</v>
      </c>
      <c r="V2" s="2" t="s">
        <v>38</v>
      </c>
      <c r="W2" s="2" t="s">
        <v>39</v>
      </c>
      <c r="X2" s="2" t="s">
        <v>40</v>
      </c>
      <c r="Y2" s="2" t="s">
        <v>41</v>
      </c>
      <c r="Z2" s="2" t="s">
        <v>42</v>
      </c>
      <c r="AA2" s="2" t="s">
        <v>43</v>
      </c>
      <c r="AB2" s="2" t="s">
        <v>44</v>
      </c>
      <c r="AC2" s="2" t="s">
        <v>45</v>
      </c>
      <c r="AD2" s="2" t="s">
        <v>46</v>
      </c>
      <c r="AE2" s="2" t="s">
        <v>47</v>
      </c>
      <c r="AF2" s="2" t="s">
        <v>48</v>
      </c>
      <c r="AG2" s="2" t="s">
        <v>49</v>
      </c>
      <c r="AH2" s="2" t="s">
        <v>50</v>
      </c>
      <c r="AI2" s="2" t="s">
        <v>51</v>
      </c>
      <c r="AJ2" s="2" t="s">
        <v>52</v>
      </c>
      <c r="AK2" s="2" t="s">
        <v>53</v>
      </c>
      <c r="AL2" s="2" t="s">
        <v>54</v>
      </c>
      <c r="AM2" s="2" t="s">
        <v>55</v>
      </c>
      <c r="AN2" s="2" t="s">
        <v>56</v>
      </c>
      <c r="AO2" s="2" t="s">
        <v>36</v>
      </c>
      <c r="AP2" s="2" t="s">
        <v>57</v>
      </c>
      <c r="AQ2" s="2" t="s">
        <v>36</v>
      </c>
      <c r="AR2" s="2" t="s">
        <v>58</v>
      </c>
      <c r="AS2" s="2" t="s">
        <v>59</v>
      </c>
      <c r="AT2" s="2" t="s">
        <v>60</v>
      </c>
      <c r="AU2" s="2" t="s">
        <v>61</v>
      </c>
      <c r="AV2" s="2" t="s">
        <v>62</v>
      </c>
      <c r="AW2" s="2" t="s">
        <v>63</v>
      </c>
      <c r="AX2" s="2" t="s">
        <v>64</v>
      </c>
      <c r="AY2" s="2" t="s">
        <v>65</v>
      </c>
      <c r="AZ2" s="2" t="s">
        <v>66</v>
      </c>
      <c r="BA2" s="2" t="s">
        <v>67</v>
      </c>
      <c r="BB2" s="2" t="s">
        <v>68</v>
      </c>
      <c r="BC2" s="2" t="s">
        <v>69</v>
      </c>
      <c r="BD2" s="2" t="s">
        <v>70</v>
      </c>
      <c r="BE2" s="2" t="s">
        <v>71</v>
      </c>
      <c r="BF2" s="2" t="s">
        <v>72</v>
      </c>
      <c r="BG2" s="2" t="s">
        <v>73</v>
      </c>
      <c r="BH2" s="2" t="s">
        <v>74</v>
      </c>
      <c r="BI2" s="2" t="s">
        <v>36</v>
      </c>
      <c r="BJ2" s="2" t="s">
        <v>75</v>
      </c>
      <c r="BK2" s="2" t="s">
        <v>76</v>
      </c>
      <c r="BL2" s="2" t="s">
        <v>77</v>
      </c>
      <c r="BM2" s="2" t="s">
        <v>78</v>
      </c>
      <c r="BN2" s="2" t="s">
        <v>79</v>
      </c>
      <c r="BO2" s="2" t="s">
        <v>80</v>
      </c>
      <c r="BP2" s="2" t="s">
        <v>81</v>
      </c>
      <c r="BQ2" s="2" t="s">
        <v>82</v>
      </c>
      <c r="BR2" s="2" t="s">
        <v>36</v>
      </c>
    </row>
    <row r="3" spans="1:70" x14ac:dyDescent="0.25">
      <c r="A3" s="1">
        <v>148366774</v>
      </c>
      <c r="B3" s="1" t="s">
        <v>83</v>
      </c>
      <c r="C3" s="1" t="s">
        <v>84</v>
      </c>
      <c r="D3" s="3">
        <v>44763.699594907404</v>
      </c>
      <c r="E3" s="1" t="b">
        <v>0</v>
      </c>
      <c r="F3" s="1">
        <v>364</v>
      </c>
      <c r="G3" s="1">
        <v>1</v>
      </c>
      <c r="H3" s="1"/>
      <c r="I3" s="1"/>
      <c r="J3" s="1" t="s">
        <v>85</v>
      </c>
      <c r="K3" s="1"/>
      <c r="L3" s="1"/>
      <c r="M3" s="1"/>
      <c r="N3" s="1"/>
      <c r="O3" s="1" t="s">
        <v>86</v>
      </c>
      <c r="P3" s="1" t="s">
        <v>87</v>
      </c>
      <c r="Q3" s="1" t="s">
        <v>88</v>
      </c>
      <c r="U3" s="4">
        <v>5</v>
      </c>
      <c r="V3" s="4">
        <v>4</v>
      </c>
      <c r="W3" s="4">
        <v>4</v>
      </c>
      <c r="X3" s="4">
        <v>3</v>
      </c>
      <c r="Y3" s="4">
        <v>2</v>
      </c>
      <c r="Z3" s="4">
        <v>4</v>
      </c>
      <c r="AA3" s="4">
        <v>1</v>
      </c>
      <c r="AB3" s="4">
        <v>4</v>
      </c>
      <c r="AC3" s="4">
        <v>3</v>
      </c>
      <c r="AD3" s="4">
        <v>4</v>
      </c>
      <c r="AE3" s="4">
        <v>4</v>
      </c>
      <c r="AF3" s="4">
        <v>4</v>
      </c>
      <c r="AG3" s="4">
        <v>4</v>
      </c>
      <c r="AH3" s="4">
        <v>4</v>
      </c>
      <c r="AI3" s="4">
        <v>3</v>
      </c>
      <c r="AJ3" s="4">
        <v>4</v>
      </c>
      <c r="AK3" s="4">
        <v>4</v>
      </c>
      <c r="AL3" s="4">
        <v>4</v>
      </c>
      <c r="AM3" s="4">
        <v>3</v>
      </c>
      <c r="AN3" s="4">
        <v>4</v>
      </c>
      <c r="AO3" s="4">
        <v>1</v>
      </c>
      <c r="AP3" s="4">
        <v>4</v>
      </c>
      <c r="AQ3" s="4">
        <v>1</v>
      </c>
      <c r="AR3" s="4">
        <v>2</v>
      </c>
      <c r="AS3" s="4">
        <v>2</v>
      </c>
      <c r="AT3" s="4">
        <v>2</v>
      </c>
      <c r="AU3" s="4">
        <v>2</v>
      </c>
      <c r="AV3" s="4">
        <v>2</v>
      </c>
      <c r="AW3" s="4">
        <v>2</v>
      </c>
      <c r="AX3" s="4">
        <v>4</v>
      </c>
      <c r="AY3" s="4">
        <v>2</v>
      </c>
      <c r="AZ3" s="4">
        <v>2</v>
      </c>
      <c r="BA3" s="4">
        <v>2</v>
      </c>
      <c r="BB3" s="4">
        <v>2</v>
      </c>
      <c r="BC3" s="4">
        <v>5</v>
      </c>
      <c r="BD3" s="4">
        <v>4</v>
      </c>
      <c r="BE3" s="4">
        <v>4</v>
      </c>
      <c r="BF3" s="4">
        <v>4</v>
      </c>
      <c r="BG3" s="4">
        <v>3</v>
      </c>
      <c r="BH3" s="4">
        <v>5</v>
      </c>
      <c r="BI3" s="4">
        <v>2</v>
      </c>
      <c r="BK3" s="4">
        <v>2</v>
      </c>
      <c r="BL3" s="4">
        <v>2</v>
      </c>
      <c r="BM3" s="4">
        <v>2</v>
      </c>
      <c r="BN3" s="4">
        <v>4</v>
      </c>
      <c r="BO3" s="4">
        <v>4</v>
      </c>
      <c r="BP3" s="4">
        <v>5</v>
      </c>
      <c r="BQ3" s="4">
        <v>3</v>
      </c>
    </row>
    <row r="4" spans="1:70" x14ac:dyDescent="0.25">
      <c r="A4" s="1">
        <v>148371840</v>
      </c>
      <c r="B4" s="1" t="s">
        <v>83</v>
      </c>
      <c r="C4" s="1" t="s">
        <v>89</v>
      </c>
      <c r="D4" s="3">
        <v>44763.772002314814</v>
      </c>
      <c r="E4" s="1" t="b">
        <v>0</v>
      </c>
      <c r="F4" s="1">
        <v>490</v>
      </c>
      <c r="G4" s="1">
        <v>1</v>
      </c>
      <c r="H4" s="1"/>
      <c r="I4" s="1"/>
      <c r="J4" s="1" t="s">
        <v>85</v>
      </c>
      <c r="K4" s="1"/>
      <c r="L4" s="1"/>
      <c r="M4" s="1"/>
      <c r="N4" s="1"/>
      <c r="O4" s="1" t="s">
        <v>86</v>
      </c>
      <c r="P4" s="1" t="s">
        <v>87</v>
      </c>
      <c r="Q4" s="1" t="s">
        <v>88</v>
      </c>
      <c r="U4" s="4">
        <v>4</v>
      </c>
      <c r="V4" s="4">
        <v>4</v>
      </c>
      <c r="W4" s="4">
        <v>5</v>
      </c>
      <c r="X4" s="4">
        <v>3</v>
      </c>
      <c r="Y4" s="4">
        <v>4</v>
      </c>
      <c r="Z4" s="4">
        <v>4</v>
      </c>
      <c r="AA4" s="4">
        <v>5</v>
      </c>
      <c r="AB4" s="4">
        <v>3</v>
      </c>
      <c r="AC4" s="4">
        <v>4</v>
      </c>
      <c r="AD4" s="4">
        <v>4</v>
      </c>
      <c r="AE4" s="4">
        <v>4</v>
      </c>
      <c r="AF4" s="4">
        <v>3</v>
      </c>
      <c r="AG4" s="4">
        <v>2</v>
      </c>
      <c r="AH4" s="4">
        <v>2</v>
      </c>
      <c r="AI4" s="4">
        <v>3</v>
      </c>
      <c r="AJ4" s="4">
        <v>4</v>
      </c>
      <c r="AK4" s="4">
        <v>4</v>
      </c>
      <c r="AL4" s="4">
        <v>2</v>
      </c>
      <c r="AM4" s="4">
        <v>3</v>
      </c>
      <c r="AN4" s="4">
        <v>2</v>
      </c>
      <c r="AO4" s="4">
        <v>2</v>
      </c>
      <c r="AQ4" s="4">
        <v>2</v>
      </c>
      <c r="AT4" s="4">
        <v>4</v>
      </c>
      <c r="AU4" s="4">
        <v>2</v>
      </c>
      <c r="AV4" s="4">
        <v>1</v>
      </c>
      <c r="AW4" s="4">
        <v>2</v>
      </c>
      <c r="AX4" s="4">
        <v>2</v>
      </c>
      <c r="AY4" s="4">
        <v>2</v>
      </c>
      <c r="AZ4" s="4">
        <v>1</v>
      </c>
      <c r="BA4" s="4">
        <v>4</v>
      </c>
      <c r="BB4" s="4">
        <v>4</v>
      </c>
      <c r="BC4" s="4">
        <v>2</v>
      </c>
      <c r="BD4" s="4">
        <v>3</v>
      </c>
      <c r="BE4" s="4">
        <v>4</v>
      </c>
      <c r="BF4" s="4">
        <v>4</v>
      </c>
      <c r="BG4" s="4">
        <v>3</v>
      </c>
      <c r="BH4" s="4">
        <v>5</v>
      </c>
      <c r="BI4" s="4">
        <v>2</v>
      </c>
      <c r="BK4" s="4">
        <v>4</v>
      </c>
      <c r="BL4" s="4">
        <v>4</v>
      </c>
      <c r="BM4" s="4">
        <v>2</v>
      </c>
      <c r="BN4" s="4">
        <v>3</v>
      </c>
      <c r="BO4" s="4">
        <v>2</v>
      </c>
      <c r="BP4" s="4">
        <v>4</v>
      </c>
      <c r="BQ4" s="4">
        <v>4</v>
      </c>
    </row>
    <row r="5" spans="1:70" x14ac:dyDescent="0.25">
      <c r="A5" s="1">
        <v>148376372</v>
      </c>
      <c r="B5" s="1" t="s">
        <v>83</v>
      </c>
      <c r="C5" s="1" t="s">
        <v>90</v>
      </c>
      <c r="D5" s="3">
        <v>44763.8359837963</v>
      </c>
      <c r="E5" s="1" t="b">
        <v>0</v>
      </c>
      <c r="F5" s="1">
        <v>632</v>
      </c>
      <c r="G5" s="1">
        <v>1</v>
      </c>
      <c r="H5" s="1"/>
      <c r="I5" s="1"/>
      <c r="J5" s="1" t="s">
        <v>85</v>
      </c>
      <c r="K5" s="1"/>
      <c r="L5" s="1"/>
      <c r="M5" s="1"/>
      <c r="N5" s="1"/>
      <c r="O5" s="1" t="s">
        <v>86</v>
      </c>
      <c r="P5" s="1" t="s">
        <v>87</v>
      </c>
      <c r="Q5" s="1" t="s">
        <v>91</v>
      </c>
      <c r="U5" s="4">
        <v>5</v>
      </c>
      <c r="V5" s="4">
        <v>5</v>
      </c>
      <c r="W5" s="4">
        <v>3</v>
      </c>
      <c r="X5" s="4">
        <v>2</v>
      </c>
      <c r="Y5" s="4">
        <v>3</v>
      </c>
      <c r="Z5" s="4">
        <v>4</v>
      </c>
      <c r="AA5" s="4">
        <v>2</v>
      </c>
      <c r="AB5" s="4">
        <v>3</v>
      </c>
      <c r="AC5" s="4">
        <v>4</v>
      </c>
      <c r="AD5" s="4">
        <v>4</v>
      </c>
      <c r="AE5" s="4">
        <v>4</v>
      </c>
      <c r="AF5" s="4">
        <v>4</v>
      </c>
      <c r="AG5" s="4">
        <v>3</v>
      </c>
      <c r="AH5" s="4">
        <v>3</v>
      </c>
      <c r="AI5" s="4">
        <v>2</v>
      </c>
      <c r="AJ5" s="4">
        <v>4</v>
      </c>
      <c r="AK5" s="4">
        <v>3</v>
      </c>
      <c r="AL5" s="4">
        <v>3</v>
      </c>
      <c r="AM5" s="4">
        <v>3</v>
      </c>
      <c r="AN5" s="4">
        <v>3</v>
      </c>
      <c r="AO5" s="4">
        <v>1</v>
      </c>
      <c r="AP5" s="4">
        <v>3</v>
      </c>
      <c r="AQ5" s="4">
        <v>1</v>
      </c>
      <c r="AR5" s="4">
        <v>5</v>
      </c>
      <c r="AS5" s="4">
        <v>5</v>
      </c>
      <c r="AT5" s="4">
        <v>4</v>
      </c>
      <c r="AU5" s="4">
        <v>4</v>
      </c>
      <c r="AV5" s="4">
        <v>3</v>
      </c>
      <c r="AW5" s="4">
        <v>1</v>
      </c>
      <c r="AX5" s="4">
        <v>4</v>
      </c>
      <c r="AY5" s="4">
        <v>3</v>
      </c>
      <c r="AZ5" s="4">
        <v>4</v>
      </c>
      <c r="BA5" s="4">
        <v>2</v>
      </c>
      <c r="BB5" s="4">
        <v>3</v>
      </c>
      <c r="BC5" s="4">
        <v>3</v>
      </c>
      <c r="BD5" s="4">
        <v>4</v>
      </c>
      <c r="BE5" s="4">
        <v>4</v>
      </c>
      <c r="BF5" s="4">
        <v>4</v>
      </c>
      <c r="BG5" s="4">
        <v>3</v>
      </c>
      <c r="BH5" s="4">
        <v>4</v>
      </c>
      <c r="BI5" s="4">
        <v>1</v>
      </c>
      <c r="BJ5" s="4">
        <v>4</v>
      </c>
      <c r="BK5" s="4">
        <v>3</v>
      </c>
      <c r="BL5" s="4">
        <v>3</v>
      </c>
      <c r="BM5" s="4">
        <v>2</v>
      </c>
      <c r="BN5" s="4">
        <v>4</v>
      </c>
      <c r="BO5" s="4">
        <v>2</v>
      </c>
      <c r="BP5" s="4">
        <v>3</v>
      </c>
      <c r="BQ5" s="4">
        <v>3</v>
      </c>
    </row>
    <row r="6" spans="1:70" x14ac:dyDescent="0.25">
      <c r="A6" s="1">
        <v>148399720</v>
      </c>
      <c r="B6" s="1" t="s">
        <v>83</v>
      </c>
      <c r="C6" s="1" t="s">
        <v>92</v>
      </c>
      <c r="D6" s="3">
        <v>44764.391365740739</v>
      </c>
      <c r="E6" s="1" t="b">
        <v>0</v>
      </c>
      <c r="F6" s="1">
        <v>309</v>
      </c>
      <c r="G6" s="1">
        <v>1</v>
      </c>
      <c r="H6" s="1"/>
      <c r="I6" s="1"/>
      <c r="J6" s="1" t="s">
        <v>85</v>
      </c>
      <c r="K6" s="1"/>
      <c r="L6" s="1"/>
      <c r="M6" s="1"/>
      <c r="N6" s="1"/>
      <c r="O6" s="1" t="s">
        <v>86</v>
      </c>
      <c r="P6" s="1" t="s">
        <v>87</v>
      </c>
      <c r="Q6" s="1" t="s">
        <v>91</v>
      </c>
      <c r="U6" s="4">
        <v>4</v>
      </c>
      <c r="V6" s="4">
        <v>5</v>
      </c>
      <c r="W6" s="4">
        <v>4</v>
      </c>
      <c r="X6" s="4">
        <v>3</v>
      </c>
      <c r="Y6" s="4">
        <v>4</v>
      </c>
      <c r="Z6" s="4">
        <v>5</v>
      </c>
      <c r="AA6" s="4">
        <v>3</v>
      </c>
      <c r="AB6" s="4">
        <v>4</v>
      </c>
      <c r="AC6" s="4">
        <v>4</v>
      </c>
      <c r="AD6" s="4">
        <v>4</v>
      </c>
      <c r="AE6" s="4">
        <v>4</v>
      </c>
      <c r="AF6" s="4">
        <v>4</v>
      </c>
      <c r="AG6" s="4">
        <v>3</v>
      </c>
      <c r="AH6" s="4">
        <v>4</v>
      </c>
      <c r="AI6" s="4">
        <v>3</v>
      </c>
      <c r="AJ6" s="4">
        <v>4</v>
      </c>
      <c r="AK6" s="4">
        <v>4</v>
      </c>
      <c r="AL6" s="4">
        <v>4</v>
      </c>
      <c r="AM6" s="4">
        <v>4</v>
      </c>
      <c r="AN6" s="4">
        <v>3</v>
      </c>
      <c r="AO6" s="4">
        <v>1</v>
      </c>
      <c r="AP6" s="4">
        <v>4</v>
      </c>
      <c r="AQ6" s="4">
        <v>1</v>
      </c>
      <c r="AR6" s="4">
        <v>4</v>
      </c>
      <c r="AS6" s="4">
        <v>4</v>
      </c>
      <c r="AT6" s="4">
        <v>3</v>
      </c>
      <c r="AU6" s="4">
        <v>3</v>
      </c>
      <c r="AV6" s="4">
        <v>2</v>
      </c>
      <c r="AW6" s="4">
        <v>2</v>
      </c>
      <c r="AX6" s="4">
        <v>4</v>
      </c>
      <c r="AY6" s="4">
        <v>2</v>
      </c>
      <c r="AZ6" s="4">
        <v>2</v>
      </c>
      <c r="BA6" s="4">
        <v>5</v>
      </c>
      <c r="BB6" s="4">
        <v>5</v>
      </c>
      <c r="BC6" s="4">
        <v>5</v>
      </c>
      <c r="BD6" s="4">
        <v>5</v>
      </c>
      <c r="BE6" s="4">
        <v>5</v>
      </c>
      <c r="BF6" s="4">
        <v>4</v>
      </c>
      <c r="BG6" s="4">
        <v>2</v>
      </c>
      <c r="BH6" s="4">
        <v>5</v>
      </c>
      <c r="BI6" s="4">
        <v>2</v>
      </c>
      <c r="BK6" s="4">
        <v>4</v>
      </c>
      <c r="BL6" s="4">
        <v>2</v>
      </c>
      <c r="BM6" s="4">
        <v>1</v>
      </c>
      <c r="BN6" s="4">
        <v>4</v>
      </c>
      <c r="BO6" s="4">
        <v>4</v>
      </c>
      <c r="BP6" s="4">
        <v>4</v>
      </c>
      <c r="BQ6" s="4">
        <v>4</v>
      </c>
    </row>
    <row r="7" spans="1:70" x14ac:dyDescent="0.25">
      <c r="A7" s="1">
        <v>148524597</v>
      </c>
      <c r="B7" s="1" t="s">
        <v>83</v>
      </c>
      <c r="C7" s="1" t="s">
        <v>93</v>
      </c>
      <c r="D7" s="3">
        <v>44767.652951388889</v>
      </c>
      <c r="E7" s="1" t="b">
        <v>0</v>
      </c>
      <c r="F7" s="1">
        <v>715</v>
      </c>
      <c r="G7" s="1">
        <v>1</v>
      </c>
      <c r="H7" s="1"/>
      <c r="I7" s="1"/>
      <c r="J7" s="1" t="s">
        <v>85</v>
      </c>
      <c r="K7" s="1"/>
      <c r="L7" s="1"/>
      <c r="M7" s="1"/>
      <c r="N7" s="1"/>
      <c r="O7" s="1" t="s">
        <v>86</v>
      </c>
      <c r="P7" s="1" t="s">
        <v>87</v>
      </c>
      <c r="Q7" s="1" t="s">
        <v>91</v>
      </c>
      <c r="U7" s="4">
        <v>4</v>
      </c>
      <c r="V7" s="4">
        <v>4</v>
      </c>
      <c r="W7" s="4">
        <v>3</v>
      </c>
      <c r="X7" s="4">
        <v>3</v>
      </c>
      <c r="Y7" s="4">
        <v>2</v>
      </c>
      <c r="Z7" s="4">
        <v>4</v>
      </c>
      <c r="AA7" s="4">
        <v>3</v>
      </c>
      <c r="AB7" s="4">
        <v>4</v>
      </c>
      <c r="AC7" s="4">
        <v>2</v>
      </c>
      <c r="AD7" s="4">
        <v>4</v>
      </c>
      <c r="AE7" s="4">
        <v>4</v>
      </c>
      <c r="AF7" s="4">
        <v>4</v>
      </c>
      <c r="AG7" s="4">
        <v>3</v>
      </c>
      <c r="AH7" s="4">
        <v>4</v>
      </c>
      <c r="AI7" s="4">
        <v>3</v>
      </c>
      <c r="AJ7" s="4">
        <v>4</v>
      </c>
      <c r="AK7" s="4">
        <v>4</v>
      </c>
      <c r="AL7" s="4">
        <v>4</v>
      </c>
      <c r="AM7" s="4">
        <v>4</v>
      </c>
      <c r="AN7" s="4">
        <v>4</v>
      </c>
      <c r="AO7" s="4">
        <v>2</v>
      </c>
      <c r="AQ7" s="4">
        <v>1</v>
      </c>
      <c r="AR7" s="4">
        <v>4</v>
      </c>
      <c r="AS7" s="4">
        <v>4</v>
      </c>
      <c r="AT7" s="4">
        <v>3</v>
      </c>
      <c r="AU7" s="4">
        <v>4</v>
      </c>
      <c r="AV7" s="4">
        <v>3</v>
      </c>
      <c r="AW7" s="4">
        <v>2</v>
      </c>
      <c r="AX7" s="4">
        <v>3</v>
      </c>
      <c r="AY7" s="4">
        <v>4</v>
      </c>
      <c r="AZ7" s="4">
        <v>2</v>
      </c>
      <c r="BA7" s="4">
        <v>3</v>
      </c>
      <c r="BB7" s="4">
        <v>3</v>
      </c>
      <c r="BC7" s="4">
        <v>3</v>
      </c>
      <c r="BD7" s="4">
        <v>4</v>
      </c>
      <c r="BE7" s="4">
        <v>3</v>
      </c>
      <c r="BF7" s="4">
        <v>4</v>
      </c>
      <c r="BG7" s="4">
        <v>3</v>
      </c>
      <c r="BH7" s="4">
        <v>4</v>
      </c>
      <c r="BI7" s="4">
        <v>2</v>
      </c>
      <c r="BK7" s="4">
        <v>4</v>
      </c>
      <c r="BL7" s="4">
        <v>4</v>
      </c>
      <c r="BM7" s="4">
        <v>3</v>
      </c>
      <c r="BN7" s="4">
        <v>2</v>
      </c>
      <c r="BO7" s="4">
        <v>4</v>
      </c>
      <c r="BP7" s="4">
        <v>4</v>
      </c>
      <c r="BQ7" s="4">
        <v>3</v>
      </c>
    </row>
    <row r="8" spans="1:70" x14ac:dyDescent="0.25">
      <c r="A8" s="1">
        <v>149697708</v>
      </c>
      <c r="B8" s="1" t="s">
        <v>83</v>
      </c>
      <c r="C8" s="1" t="s">
        <v>92</v>
      </c>
      <c r="D8" s="3">
        <v>44790.547743055555</v>
      </c>
      <c r="E8" s="1" t="b">
        <v>0</v>
      </c>
      <c r="F8" s="1">
        <v>216</v>
      </c>
      <c r="G8" s="1">
        <v>1</v>
      </c>
      <c r="H8" s="1"/>
      <c r="I8" s="1"/>
      <c r="J8" s="1"/>
      <c r="K8" s="1"/>
      <c r="L8" s="1"/>
      <c r="M8" s="1"/>
      <c r="N8" s="1"/>
      <c r="O8" s="1" t="s">
        <v>36</v>
      </c>
      <c r="P8" s="1" t="s">
        <v>87</v>
      </c>
      <c r="Q8" s="1" t="s">
        <v>91</v>
      </c>
      <c r="U8" s="4">
        <v>5</v>
      </c>
      <c r="V8" s="4">
        <v>4</v>
      </c>
      <c r="W8" s="4">
        <v>4</v>
      </c>
      <c r="X8" s="4">
        <v>4</v>
      </c>
      <c r="Y8" s="4">
        <v>4</v>
      </c>
      <c r="Z8" s="4">
        <v>4</v>
      </c>
      <c r="AA8" s="4">
        <v>4</v>
      </c>
      <c r="AB8" s="4">
        <v>4</v>
      </c>
      <c r="AC8" s="4">
        <v>4</v>
      </c>
      <c r="AD8" s="4">
        <v>4</v>
      </c>
      <c r="AE8" s="4">
        <v>4</v>
      </c>
      <c r="AF8" s="4">
        <v>4</v>
      </c>
      <c r="AG8" s="4">
        <v>3</v>
      </c>
      <c r="AH8" s="4">
        <v>4</v>
      </c>
      <c r="AI8" s="4">
        <v>4</v>
      </c>
      <c r="AJ8" s="4">
        <v>4</v>
      </c>
      <c r="AK8" s="4">
        <v>4</v>
      </c>
      <c r="AL8" s="4">
        <v>4</v>
      </c>
      <c r="AM8" s="4">
        <v>4</v>
      </c>
      <c r="AN8" s="4">
        <v>4</v>
      </c>
      <c r="AO8" s="4">
        <v>2</v>
      </c>
      <c r="AQ8" s="4">
        <v>1</v>
      </c>
      <c r="AR8" s="4">
        <v>4</v>
      </c>
      <c r="AS8" s="4">
        <v>4</v>
      </c>
      <c r="AT8" s="4">
        <v>5</v>
      </c>
      <c r="AU8" s="4">
        <v>2</v>
      </c>
      <c r="AV8" s="4">
        <v>3</v>
      </c>
      <c r="AW8" s="4">
        <v>2</v>
      </c>
      <c r="AX8" s="4">
        <v>4</v>
      </c>
      <c r="AY8" s="4">
        <v>3</v>
      </c>
      <c r="AZ8" s="4">
        <v>3</v>
      </c>
      <c r="BA8" s="4">
        <v>3</v>
      </c>
      <c r="BB8" s="4">
        <v>4</v>
      </c>
      <c r="BC8" s="4">
        <v>4</v>
      </c>
      <c r="BD8" s="4">
        <v>4</v>
      </c>
      <c r="BE8" s="4">
        <v>4</v>
      </c>
      <c r="BF8" s="4">
        <v>4</v>
      </c>
      <c r="BG8" s="4">
        <v>4</v>
      </c>
      <c r="BH8" s="4">
        <v>4</v>
      </c>
      <c r="BI8" s="4">
        <v>2</v>
      </c>
      <c r="BK8" s="4">
        <v>3</v>
      </c>
      <c r="BL8" s="4">
        <v>3</v>
      </c>
      <c r="BM8" s="4">
        <v>2</v>
      </c>
      <c r="BN8" s="4">
        <v>3</v>
      </c>
      <c r="BO8" s="4">
        <v>3</v>
      </c>
      <c r="BP8" s="4">
        <v>4</v>
      </c>
      <c r="BQ8" s="4">
        <v>4</v>
      </c>
    </row>
    <row r="9" spans="1:70" x14ac:dyDescent="0.25">
      <c r="A9" s="1">
        <v>149920088</v>
      </c>
      <c r="B9" s="1" t="s">
        <v>83</v>
      </c>
      <c r="C9" s="1" t="s">
        <v>94</v>
      </c>
      <c r="D9" s="3">
        <v>44794.916944444441</v>
      </c>
      <c r="E9" s="1" t="b">
        <v>0</v>
      </c>
      <c r="F9" s="1">
        <v>508</v>
      </c>
      <c r="G9" s="1">
        <v>1</v>
      </c>
      <c r="H9" s="1"/>
      <c r="I9" s="1"/>
      <c r="J9" s="1" t="s">
        <v>85</v>
      </c>
      <c r="K9" s="1"/>
      <c r="L9" s="1"/>
      <c r="M9" s="1"/>
      <c r="N9" s="1"/>
      <c r="O9" s="1" t="s">
        <v>86</v>
      </c>
      <c r="P9" s="1" t="s">
        <v>87</v>
      </c>
      <c r="Q9" s="1" t="s">
        <v>91</v>
      </c>
      <c r="U9" s="4">
        <v>5</v>
      </c>
      <c r="V9" s="4">
        <v>5</v>
      </c>
      <c r="W9" s="4">
        <v>4</v>
      </c>
      <c r="X9" s="4">
        <v>4</v>
      </c>
      <c r="Y9" s="4">
        <v>4</v>
      </c>
      <c r="Z9" s="4">
        <v>3</v>
      </c>
      <c r="AA9" s="4">
        <v>3</v>
      </c>
      <c r="AB9" s="4">
        <v>4</v>
      </c>
      <c r="AC9" s="4">
        <v>4</v>
      </c>
      <c r="AD9" s="4">
        <v>4</v>
      </c>
      <c r="AE9" s="4">
        <v>5</v>
      </c>
      <c r="AF9" s="4">
        <v>5</v>
      </c>
      <c r="AG9" s="4">
        <v>5</v>
      </c>
      <c r="AH9" s="4">
        <v>5</v>
      </c>
      <c r="AI9" s="4">
        <v>5</v>
      </c>
      <c r="AJ9" s="4">
        <v>4</v>
      </c>
      <c r="AK9" s="4">
        <v>4</v>
      </c>
      <c r="AL9" s="4">
        <v>4</v>
      </c>
      <c r="AM9" s="4">
        <v>4</v>
      </c>
      <c r="AN9" s="4">
        <v>4</v>
      </c>
      <c r="AO9" s="4">
        <v>1</v>
      </c>
      <c r="AP9" s="4">
        <v>4</v>
      </c>
      <c r="AQ9" s="4">
        <v>1</v>
      </c>
      <c r="AR9" s="4">
        <v>4</v>
      </c>
      <c r="AS9" s="4">
        <v>4</v>
      </c>
      <c r="AT9" s="4">
        <v>5</v>
      </c>
      <c r="AU9" s="4">
        <v>4</v>
      </c>
      <c r="AV9" s="4">
        <v>3</v>
      </c>
      <c r="AW9" s="4">
        <v>3</v>
      </c>
      <c r="AX9" s="4">
        <v>4</v>
      </c>
      <c r="AY9" s="4">
        <v>4</v>
      </c>
      <c r="AZ9" s="4">
        <v>4</v>
      </c>
      <c r="BA9" s="4">
        <v>3</v>
      </c>
      <c r="BB9" s="4">
        <v>2</v>
      </c>
      <c r="BC9" s="4">
        <v>5</v>
      </c>
      <c r="BD9" s="4">
        <v>5</v>
      </c>
      <c r="BE9" s="4">
        <v>4</v>
      </c>
      <c r="BF9" s="4">
        <v>5</v>
      </c>
      <c r="BG9" s="4">
        <v>4</v>
      </c>
      <c r="BH9" s="4">
        <v>5</v>
      </c>
      <c r="BI9" s="4">
        <v>1</v>
      </c>
      <c r="BJ9" s="4">
        <v>5</v>
      </c>
      <c r="BK9" s="4">
        <v>5</v>
      </c>
      <c r="BL9" s="4">
        <v>5</v>
      </c>
      <c r="BM9" s="4">
        <v>5</v>
      </c>
      <c r="BN9" s="4">
        <v>5</v>
      </c>
      <c r="BO9" s="4">
        <v>4</v>
      </c>
      <c r="BP9" s="4">
        <v>5</v>
      </c>
      <c r="BQ9" s="4">
        <v>5</v>
      </c>
    </row>
    <row r="10" spans="1:70" x14ac:dyDescent="0.25">
      <c r="A10" s="1">
        <v>150256996</v>
      </c>
      <c r="B10" s="1" t="s">
        <v>83</v>
      </c>
      <c r="C10" s="1" t="s">
        <v>95</v>
      </c>
      <c r="D10" s="3">
        <v>44799.71534722222</v>
      </c>
      <c r="E10" s="1" t="b">
        <v>0</v>
      </c>
      <c r="F10" s="1">
        <v>440</v>
      </c>
      <c r="G10" s="1">
        <v>1</v>
      </c>
      <c r="H10" s="1"/>
      <c r="I10" s="1"/>
      <c r="J10" s="1"/>
      <c r="K10" s="1"/>
      <c r="L10" s="1"/>
      <c r="M10" s="1"/>
      <c r="N10" s="1"/>
      <c r="O10" s="1" t="s">
        <v>36</v>
      </c>
      <c r="P10" s="1" t="s">
        <v>87</v>
      </c>
      <c r="Q10" s="1" t="s">
        <v>96</v>
      </c>
      <c r="U10" s="4">
        <v>5</v>
      </c>
      <c r="V10" s="4">
        <v>4</v>
      </c>
      <c r="W10" s="4">
        <v>4</v>
      </c>
      <c r="X10" s="4">
        <v>4</v>
      </c>
      <c r="Y10" s="4">
        <v>4</v>
      </c>
      <c r="Z10" s="4">
        <v>4</v>
      </c>
      <c r="AA10" s="4">
        <v>4</v>
      </c>
      <c r="AB10" s="4">
        <v>4</v>
      </c>
      <c r="AC10" s="4">
        <v>4</v>
      </c>
      <c r="AD10" s="4">
        <v>4</v>
      </c>
      <c r="AE10" s="4">
        <v>4</v>
      </c>
      <c r="AF10" s="4">
        <v>4</v>
      </c>
      <c r="AG10" s="4">
        <v>3</v>
      </c>
      <c r="AH10" s="4">
        <v>3</v>
      </c>
      <c r="AI10" s="4">
        <v>4</v>
      </c>
      <c r="AJ10" s="4">
        <v>4</v>
      </c>
      <c r="AK10" s="4">
        <v>3</v>
      </c>
      <c r="AL10" s="4">
        <v>4</v>
      </c>
      <c r="AM10" s="4">
        <v>4</v>
      </c>
      <c r="AN10" s="4">
        <v>4</v>
      </c>
      <c r="AO10" s="4">
        <v>2</v>
      </c>
      <c r="AQ10" s="4">
        <v>1</v>
      </c>
      <c r="AR10" s="4">
        <v>4</v>
      </c>
      <c r="AS10" s="4">
        <v>4</v>
      </c>
      <c r="AT10" s="4">
        <v>4</v>
      </c>
      <c r="AU10" s="4">
        <v>3</v>
      </c>
      <c r="AV10" s="4">
        <v>4</v>
      </c>
      <c r="AW10" s="4">
        <v>4</v>
      </c>
      <c r="AX10" s="4">
        <v>4</v>
      </c>
      <c r="AY10" s="4">
        <v>4</v>
      </c>
      <c r="AZ10" s="4">
        <v>4</v>
      </c>
      <c r="BA10" s="4">
        <v>4</v>
      </c>
      <c r="BB10" s="4">
        <v>4</v>
      </c>
      <c r="BC10" s="4">
        <v>3</v>
      </c>
      <c r="BD10" s="4">
        <v>4</v>
      </c>
      <c r="BE10" s="4">
        <v>4</v>
      </c>
      <c r="BF10" s="4">
        <v>4</v>
      </c>
      <c r="BG10" s="4">
        <v>4</v>
      </c>
      <c r="BH10" s="4">
        <v>4</v>
      </c>
      <c r="BI10" s="4">
        <v>2</v>
      </c>
      <c r="BK10" s="4">
        <v>3</v>
      </c>
      <c r="BL10" s="4">
        <v>3</v>
      </c>
      <c r="BM10" s="4">
        <v>3</v>
      </c>
      <c r="BN10" s="4">
        <v>4</v>
      </c>
      <c r="BO10" s="4">
        <v>3</v>
      </c>
      <c r="BP10" s="4">
        <v>4</v>
      </c>
      <c r="BQ10" s="4">
        <v>3</v>
      </c>
    </row>
    <row r="11" spans="1:70" x14ac:dyDescent="0.25">
      <c r="A11" s="1">
        <v>150500623</v>
      </c>
      <c r="B11" s="1" t="s">
        <v>83</v>
      </c>
      <c r="C11" s="1" t="s">
        <v>97</v>
      </c>
      <c r="D11" s="3">
        <v>44803.747129629628</v>
      </c>
      <c r="E11" s="1" t="b">
        <v>0</v>
      </c>
      <c r="F11" s="1">
        <v>345</v>
      </c>
      <c r="G11" s="1">
        <v>1</v>
      </c>
      <c r="H11" s="1"/>
      <c r="I11" s="1"/>
      <c r="J11" s="1"/>
      <c r="K11" s="1"/>
      <c r="L11" s="1"/>
      <c r="M11" s="1"/>
      <c r="N11" s="1"/>
      <c r="O11" s="1" t="s">
        <v>36</v>
      </c>
      <c r="P11" s="1" t="s">
        <v>87</v>
      </c>
      <c r="Q11" s="1" t="s">
        <v>91</v>
      </c>
      <c r="U11" s="4">
        <v>4</v>
      </c>
      <c r="V11" s="4">
        <v>5</v>
      </c>
      <c r="W11" s="4">
        <v>5</v>
      </c>
      <c r="X11" s="4">
        <v>4</v>
      </c>
      <c r="Y11" s="4">
        <v>4</v>
      </c>
      <c r="Z11" s="4">
        <v>4</v>
      </c>
      <c r="AA11" s="4">
        <v>4</v>
      </c>
      <c r="AB11" s="4">
        <v>4</v>
      </c>
      <c r="AC11" s="4">
        <v>5</v>
      </c>
      <c r="AD11" s="4">
        <v>4</v>
      </c>
      <c r="AE11" s="4">
        <v>4</v>
      </c>
      <c r="AF11" s="4">
        <v>4</v>
      </c>
      <c r="AG11" s="4">
        <v>3</v>
      </c>
      <c r="AH11" s="4">
        <v>4</v>
      </c>
      <c r="AI11" s="4">
        <v>4</v>
      </c>
      <c r="AJ11" s="4">
        <v>3</v>
      </c>
      <c r="AK11" s="4">
        <v>3</v>
      </c>
      <c r="AL11" s="4">
        <v>5</v>
      </c>
      <c r="AM11" s="4">
        <v>4</v>
      </c>
      <c r="AN11" s="4">
        <v>3</v>
      </c>
      <c r="AO11" s="4">
        <v>1</v>
      </c>
      <c r="AP11" s="4">
        <v>4</v>
      </c>
      <c r="AQ11" s="4">
        <v>1</v>
      </c>
      <c r="AR11" s="4">
        <v>4</v>
      </c>
      <c r="AS11" s="4">
        <v>4</v>
      </c>
      <c r="AT11" s="4">
        <v>4</v>
      </c>
      <c r="AU11" s="4">
        <v>2</v>
      </c>
      <c r="AV11" s="4">
        <v>2</v>
      </c>
      <c r="AW11" s="4">
        <v>4</v>
      </c>
      <c r="AX11" s="4">
        <v>3</v>
      </c>
      <c r="AY11" s="4">
        <v>4</v>
      </c>
      <c r="AZ11" s="4">
        <v>5</v>
      </c>
      <c r="BA11" s="4">
        <v>5</v>
      </c>
      <c r="BB11" s="4">
        <v>5</v>
      </c>
      <c r="BC11" s="4">
        <v>4</v>
      </c>
      <c r="BD11" s="4">
        <v>5</v>
      </c>
      <c r="BE11" s="4">
        <v>5</v>
      </c>
      <c r="BF11" s="4">
        <v>5</v>
      </c>
      <c r="BG11" s="4">
        <v>4</v>
      </c>
      <c r="BH11" s="4">
        <v>5</v>
      </c>
      <c r="BI11" s="4">
        <v>2</v>
      </c>
      <c r="BK11" s="4">
        <v>3</v>
      </c>
      <c r="BL11" s="4">
        <v>3</v>
      </c>
      <c r="BM11" s="4">
        <v>3</v>
      </c>
      <c r="BN11" s="4">
        <v>3</v>
      </c>
      <c r="BO11" s="4">
        <v>4</v>
      </c>
      <c r="BP11" s="4">
        <v>4</v>
      </c>
      <c r="BQ11" s="4">
        <v>4</v>
      </c>
    </row>
    <row r="12" spans="1:70" x14ac:dyDescent="0.25">
      <c r="A12" s="1">
        <v>150506953</v>
      </c>
      <c r="B12" s="1" t="s">
        <v>83</v>
      </c>
      <c r="C12" s="1" t="s">
        <v>98</v>
      </c>
      <c r="D12" s="3">
        <v>44803.863356481481</v>
      </c>
      <c r="E12" s="1" t="b">
        <v>0</v>
      </c>
      <c r="F12" s="1">
        <v>1296</v>
      </c>
      <c r="G12" s="1">
        <v>1</v>
      </c>
      <c r="H12" s="1"/>
      <c r="I12" s="1"/>
      <c r="J12" s="1" t="s">
        <v>85</v>
      </c>
      <c r="K12" s="1"/>
      <c r="L12" s="1"/>
      <c r="M12" s="1"/>
      <c r="N12" s="1"/>
      <c r="O12" s="1" t="s">
        <v>86</v>
      </c>
      <c r="P12" s="1" t="s">
        <v>87</v>
      </c>
      <c r="Q12" s="1" t="s">
        <v>91</v>
      </c>
      <c r="U12" s="4">
        <v>3</v>
      </c>
      <c r="V12" s="4">
        <v>4</v>
      </c>
      <c r="W12" s="4">
        <v>4</v>
      </c>
      <c r="X12" s="4">
        <v>4</v>
      </c>
      <c r="Y12" s="4">
        <v>2</v>
      </c>
      <c r="Z12" s="4">
        <v>3</v>
      </c>
      <c r="AA12" s="4">
        <v>3</v>
      </c>
      <c r="AB12" s="4">
        <v>2</v>
      </c>
      <c r="AC12" s="4">
        <v>2</v>
      </c>
      <c r="AD12" s="4">
        <v>4</v>
      </c>
      <c r="AE12" s="4">
        <v>4</v>
      </c>
      <c r="AF12" s="4">
        <v>4</v>
      </c>
      <c r="AG12" s="4">
        <v>3</v>
      </c>
      <c r="AH12" s="4">
        <v>3</v>
      </c>
      <c r="AI12" s="4">
        <v>3</v>
      </c>
      <c r="AJ12" s="4">
        <v>3</v>
      </c>
      <c r="AK12" s="4">
        <v>3</v>
      </c>
      <c r="AL12" s="4">
        <v>2</v>
      </c>
      <c r="AM12" s="4">
        <v>3</v>
      </c>
      <c r="AN12" s="4">
        <v>4</v>
      </c>
      <c r="AO12" s="4">
        <v>1</v>
      </c>
      <c r="AP12" s="4">
        <v>4</v>
      </c>
      <c r="AQ12" s="4">
        <v>1</v>
      </c>
      <c r="AR12" s="4">
        <v>4</v>
      </c>
      <c r="AS12" s="4">
        <v>4</v>
      </c>
      <c r="AT12" s="4">
        <v>4</v>
      </c>
      <c r="AU12" s="4">
        <v>2</v>
      </c>
      <c r="AV12" s="4">
        <v>3</v>
      </c>
      <c r="AW12" s="4">
        <v>2</v>
      </c>
      <c r="AX12" s="4">
        <v>3</v>
      </c>
      <c r="AY12" s="4">
        <v>4</v>
      </c>
      <c r="AZ12" s="4">
        <v>2</v>
      </c>
      <c r="BA12" s="4">
        <v>2</v>
      </c>
      <c r="BB12" s="4">
        <v>2</v>
      </c>
      <c r="BC12" s="4">
        <v>2</v>
      </c>
      <c r="BD12" s="4">
        <v>4</v>
      </c>
      <c r="BE12" s="4">
        <v>4</v>
      </c>
      <c r="BF12" s="4">
        <v>4</v>
      </c>
      <c r="BG12" s="4">
        <v>4</v>
      </c>
      <c r="BH12" s="4">
        <v>4</v>
      </c>
      <c r="BI12" s="4">
        <v>2</v>
      </c>
      <c r="BK12" s="4">
        <v>4</v>
      </c>
      <c r="BL12" s="4">
        <v>4</v>
      </c>
      <c r="BM12" s="4">
        <v>3</v>
      </c>
      <c r="BN12" s="4">
        <v>4</v>
      </c>
      <c r="BO12" s="4">
        <v>4</v>
      </c>
      <c r="BP12" s="4">
        <v>4</v>
      </c>
      <c r="BQ12" s="4">
        <v>4</v>
      </c>
    </row>
    <row r="13" spans="1:70" x14ac:dyDescent="0.25">
      <c r="A13" s="1">
        <v>150894660</v>
      </c>
      <c r="B13" s="1" t="s">
        <v>83</v>
      </c>
      <c r="C13" s="1" t="s">
        <v>99</v>
      </c>
      <c r="D13" s="3">
        <v>44810.65421296296</v>
      </c>
      <c r="E13" s="1" t="b">
        <v>0</v>
      </c>
      <c r="F13" s="1">
        <v>824</v>
      </c>
      <c r="G13" s="1">
        <v>1</v>
      </c>
      <c r="H13" s="1"/>
      <c r="I13" s="1"/>
      <c r="J13" s="1"/>
      <c r="K13" s="1"/>
      <c r="L13" s="1"/>
      <c r="M13" s="1"/>
      <c r="N13" s="1"/>
      <c r="O13" s="1" t="s">
        <v>36</v>
      </c>
      <c r="P13" s="1" t="s">
        <v>87</v>
      </c>
      <c r="Q13" s="1" t="s">
        <v>88</v>
      </c>
      <c r="U13" s="4">
        <v>4</v>
      </c>
      <c r="V13" s="4">
        <v>4</v>
      </c>
      <c r="W13" s="4">
        <v>4</v>
      </c>
      <c r="X13" s="4">
        <v>4</v>
      </c>
      <c r="Y13" s="4">
        <v>4</v>
      </c>
      <c r="Z13" s="4">
        <v>4</v>
      </c>
      <c r="AA13" s="4">
        <v>4</v>
      </c>
      <c r="AB13" s="4">
        <v>4</v>
      </c>
      <c r="AC13" s="4">
        <v>4</v>
      </c>
      <c r="AD13" s="4">
        <v>4</v>
      </c>
      <c r="AE13" s="4">
        <v>4</v>
      </c>
      <c r="AF13" s="4">
        <v>4</v>
      </c>
      <c r="AG13" s="4">
        <v>4</v>
      </c>
      <c r="AH13" s="4">
        <v>4</v>
      </c>
      <c r="AI13" s="4">
        <v>3</v>
      </c>
      <c r="AJ13" s="4">
        <v>3</v>
      </c>
      <c r="AK13" s="4">
        <v>3</v>
      </c>
      <c r="AL13" s="4">
        <v>4</v>
      </c>
      <c r="AM13" s="4">
        <v>4</v>
      </c>
      <c r="AN13" s="4">
        <v>4</v>
      </c>
      <c r="AO13" s="4">
        <v>1</v>
      </c>
      <c r="AP13" s="4">
        <v>3</v>
      </c>
      <c r="AQ13" s="4">
        <v>2</v>
      </c>
      <c r="AT13" s="4">
        <v>4</v>
      </c>
      <c r="AU13" s="4">
        <v>2</v>
      </c>
      <c r="AV13" s="4">
        <v>2</v>
      </c>
      <c r="AW13" s="4">
        <v>2</v>
      </c>
      <c r="AX13" s="4">
        <v>3</v>
      </c>
      <c r="AY13" s="4">
        <v>2</v>
      </c>
      <c r="AZ13" s="4">
        <v>2</v>
      </c>
      <c r="BA13" s="4">
        <v>4</v>
      </c>
      <c r="BB13" s="4">
        <v>4</v>
      </c>
      <c r="BC13" s="4">
        <v>3</v>
      </c>
      <c r="BD13" s="4">
        <v>4</v>
      </c>
      <c r="BE13" s="4">
        <v>4</v>
      </c>
      <c r="BF13" s="4">
        <v>4</v>
      </c>
      <c r="BG13" s="4">
        <v>3</v>
      </c>
      <c r="BH13" s="4">
        <v>4</v>
      </c>
      <c r="BI13" s="4">
        <v>2</v>
      </c>
      <c r="BK13" s="4">
        <v>2</v>
      </c>
      <c r="BL13" s="4">
        <v>4</v>
      </c>
      <c r="BM13" s="4">
        <v>2</v>
      </c>
      <c r="BN13" s="4">
        <v>3</v>
      </c>
      <c r="BO13" s="4">
        <v>4</v>
      </c>
      <c r="BP13" s="4">
        <v>4</v>
      </c>
      <c r="BQ13" s="4">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8E160-BCD8-44AF-BED5-1DAEBF47BEA4}">
  <dimension ref="B1:AY22"/>
  <sheetViews>
    <sheetView workbookViewId="0">
      <selection activeCell="E22" sqref="E22"/>
    </sheetView>
  </sheetViews>
  <sheetFormatPr baseColWidth="10" defaultRowHeight="15" x14ac:dyDescent="0.25"/>
  <cols>
    <col min="1" max="16384" width="11.42578125" style="5"/>
  </cols>
  <sheetData>
    <row r="1" spans="2:51" x14ac:dyDescent="0.25">
      <c r="B1" s="2" t="s">
        <v>20</v>
      </c>
      <c r="C1" s="2" t="s">
        <v>21</v>
      </c>
      <c r="D1" s="2" t="s">
        <v>21</v>
      </c>
      <c r="E1" s="2" t="s">
        <v>21</v>
      </c>
      <c r="F1" s="2" t="s">
        <v>21</v>
      </c>
      <c r="G1" s="2" t="s">
        <v>21</v>
      </c>
      <c r="H1" s="2" t="s">
        <v>21</v>
      </c>
      <c r="I1" s="2" t="s">
        <v>22</v>
      </c>
      <c r="J1" s="2" t="s">
        <v>22</v>
      </c>
      <c r="K1" s="2" t="s">
        <v>22</v>
      </c>
      <c r="L1" s="2" t="s">
        <v>22</v>
      </c>
      <c r="M1" s="2" t="s">
        <v>22</v>
      </c>
      <c r="N1" s="2" t="s">
        <v>22</v>
      </c>
      <c r="O1" s="2" t="s">
        <v>23</v>
      </c>
      <c r="P1" s="2" t="s">
        <v>23</v>
      </c>
      <c r="Q1" s="2" t="s">
        <v>23</v>
      </c>
      <c r="R1" s="2" t="s">
        <v>23</v>
      </c>
      <c r="S1" s="2" t="s">
        <v>23</v>
      </c>
      <c r="T1" s="2" t="s">
        <v>23</v>
      </c>
      <c r="U1" s="2" t="s">
        <v>23</v>
      </c>
      <c r="V1" s="2" t="s">
        <v>24</v>
      </c>
      <c r="W1" s="2" t="s">
        <v>25</v>
      </c>
      <c r="X1" s="2" t="s">
        <v>26</v>
      </c>
      <c r="Y1" s="2" t="s">
        <v>27</v>
      </c>
      <c r="Z1" s="2" t="s">
        <v>27</v>
      </c>
      <c r="AA1" s="2" t="s">
        <v>28</v>
      </c>
      <c r="AB1" s="2" t="s">
        <v>28</v>
      </c>
      <c r="AC1" s="2" t="s">
        <v>28</v>
      </c>
      <c r="AD1" s="2" t="s">
        <v>28</v>
      </c>
      <c r="AE1" s="2" t="s">
        <v>28</v>
      </c>
      <c r="AF1" s="2" t="s">
        <v>29</v>
      </c>
      <c r="AG1" s="2" t="s">
        <v>29</v>
      </c>
      <c r="AH1" s="2" t="s">
        <v>29</v>
      </c>
      <c r="AI1" s="2" t="s">
        <v>29</v>
      </c>
      <c r="AJ1" s="2" t="s">
        <v>30</v>
      </c>
      <c r="AK1" s="2" t="s">
        <v>30</v>
      </c>
      <c r="AL1" s="2" t="s">
        <v>30</v>
      </c>
      <c r="AM1" s="2" t="s">
        <v>30</v>
      </c>
      <c r="AN1" s="2" t="s">
        <v>30</v>
      </c>
      <c r="AO1" s="2" t="s">
        <v>30</v>
      </c>
      <c r="AP1" s="2" t="s">
        <v>31</v>
      </c>
      <c r="AQ1" s="2" t="s">
        <v>30</v>
      </c>
      <c r="AR1" s="2" t="s">
        <v>32</v>
      </c>
      <c r="AS1" s="2" t="s">
        <v>32</v>
      </c>
      <c r="AT1" s="2" t="s">
        <v>32</v>
      </c>
      <c r="AU1" s="2" t="s">
        <v>32</v>
      </c>
      <c r="AV1" s="2" t="s">
        <v>33</v>
      </c>
      <c r="AW1" s="2" t="s">
        <v>33</v>
      </c>
      <c r="AX1" s="2" t="s">
        <v>34</v>
      </c>
    </row>
    <row r="2" spans="2:51" x14ac:dyDescent="0.25">
      <c r="B2" s="2" t="s">
        <v>37</v>
      </c>
      <c r="C2" s="2" t="s">
        <v>38</v>
      </c>
      <c r="D2" s="2" t="s">
        <v>39</v>
      </c>
      <c r="E2" s="2" t="s">
        <v>40</v>
      </c>
      <c r="F2" s="2" t="s">
        <v>41</v>
      </c>
      <c r="G2" s="2" t="s">
        <v>42</v>
      </c>
      <c r="H2" s="2" t="s">
        <v>43</v>
      </c>
      <c r="I2" s="2" t="s">
        <v>44</v>
      </c>
      <c r="J2" s="2" t="s">
        <v>45</v>
      </c>
      <c r="K2" s="2" t="s">
        <v>46</v>
      </c>
      <c r="L2" s="2" t="s">
        <v>47</v>
      </c>
      <c r="M2" s="2" t="s">
        <v>48</v>
      </c>
      <c r="N2" s="2" t="s">
        <v>49</v>
      </c>
      <c r="O2" s="2" t="s">
        <v>50</v>
      </c>
      <c r="P2" s="2" t="s">
        <v>51</v>
      </c>
      <c r="Q2" s="2" t="s">
        <v>52</v>
      </c>
      <c r="R2" s="2" t="s">
        <v>53</v>
      </c>
      <c r="S2" s="2" t="s">
        <v>54</v>
      </c>
      <c r="T2" s="2" t="s">
        <v>55</v>
      </c>
      <c r="U2" s="2" t="s">
        <v>56</v>
      </c>
      <c r="V2" s="2" t="s">
        <v>24</v>
      </c>
      <c r="W2" s="2" t="s">
        <v>57</v>
      </c>
      <c r="X2" s="2" t="s">
        <v>26</v>
      </c>
      <c r="Y2" s="2" t="s">
        <v>58</v>
      </c>
      <c r="Z2" s="2" t="s">
        <v>59</v>
      </c>
      <c r="AA2" s="2" t="s">
        <v>60</v>
      </c>
      <c r="AB2" s="2" t="s">
        <v>61</v>
      </c>
      <c r="AC2" s="2" t="s">
        <v>62</v>
      </c>
      <c r="AD2" s="2" t="s">
        <v>63</v>
      </c>
      <c r="AE2" s="2" t="s">
        <v>64</v>
      </c>
      <c r="AF2" s="2" t="s">
        <v>65</v>
      </c>
      <c r="AG2" s="2" t="s">
        <v>66</v>
      </c>
      <c r="AH2" s="2" t="s">
        <v>67</v>
      </c>
      <c r="AI2" s="2" t="s">
        <v>68</v>
      </c>
      <c r="AJ2" s="2" t="s">
        <v>69</v>
      </c>
      <c r="AK2" s="2" t="s">
        <v>70</v>
      </c>
      <c r="AL2" s="2" t="s">
        <v>71</v>
      </c>
      <c r="AM2" s="2" t="s">
        <v>72</v>
      </c>
      <c r="AN2" s="2" t="s">
        <v>73</v>
      </c>
      <c r="AO2" s="2" t="s">
        <v>74</v>
      </c>
      <c r="AP2" s="2" t="s">
        <v>31</v>
      </c>
      <c r="AQ2" s="2" t="s">
        <v>75</v>
      </c>
      <c r="AR2" s="2" t="s">
        <v>76</v>
      </c>
      <c r="AS2" s="2" t="s">
        <v>77</v>
      </c>
      <c r="AT2" s="2" t="s">
        <v>78</v>
      </c>
      <c r="AU2" s="2" t="s">
        <v>79</v>
      </c>
      <c r="AV2" s="2" t="s">
        <v>80</v>
      </c>
      <c r="AW2" s="2" t="s">
        <v>81</v>
      </c>
      <c r="AX2" s="2" t="s">
        <v>82</v>
      </c>
    </row>
    <row r="3" spans="2:51" x14ac:dyDescent="0.25">
      <c r="B3" s="4">
        <v>5</v>
      </c>
      <c r="C3" s="4">
        <v>4</v>
      </c>
      <c r="D3" s="4">
        <v>4</v>
      </c>
      <c r="E3" s="4">
        <v>3</v>
      </c>
      <c r="F3" s="4">
        <v>2</v>
      </c>
      <c r="G3" s="4">
        <v>4</v>
      </c>
      <c r="H3" s="4">
        <v>1</v>
      </c>
      <c r="I3" s="4">
        <v>4</v>
      </c>
      <c r="J3" s="4">
        <v>3</v>
      </c>
      <c r="K3" s="4">
        <v>4</v>
      </c>
      <c r="L3" s="4">
        <v>4</v>
      </c>
      <c r="M3" s="4">
        <v>4</v>
      </c>
      <c r="N3" s="4">
        <v>4</v>
      </c>
      <c r="O3" s="4">
        <v>4</v>
      </c>
      <c r="P3" s="4">
        <v>3</v>
      </c>
      <c r="Q3" s="4">
        <v>4</v>
      </c>
      <c r="R3" s="4">
        <v>4</v>
      </c>
      <c r="S3" s="4">
        <v>4</v>
      </c>
      <c r="T3" s="4">
        <v>3</v>
      </c>
      <c r="U3" s="4">
        <v>4</v>
      </c>
      <c r="V3" s="4">
        <v>1</v>
      </c>
      <c r="W3" s="4">
        <v>4</v>
      </c>
      <c r="X3" s="4">
        <v>1</v>
      </c>
      <c r="Y3" s="4">
        <v>2</v>
      </c>
      <c r="Z3" s="4">
        <v>2</v>
      </c>
      <c r="AA3" s="4">
        <v>2</v>
      </c>
      <c r="AB3" s="4">
        <v>2</v>
      </c>
      <c r="AC3" s="4">
        <v>2</v>
      </c>
      <c r="AD3" s="4">
        <v>2</v>
      </c>
      <c r="AE3" s="4">
        <v>4</v>
      </c>
      <c r="AF3" s="4">
        <v>2</v>
      </c>
      <c r="AG3" s="4">
        <v>2</v>
      </c>
      <c r="AH3" s="4">
        <v>2</v>
      </c>
      <c r="AI3" s="4">
        <v>2</v>
      </c>
      <c r="AJ3" s="4">
        <v>5</v>
      </c>
      <c r="AK3" s="4">
        <v>4</v>
      </c>
      <c r="AL3" s="4">
        <v>4</v>
      </c>
      <c r="AM3" s="4">
        <v>4</v>
      </c>
      <c r="AN3" s="4">
        <v>3</v>
      </c>
      <c r="AO3" s="4">
        <v>5</v>
      </c>
      <c r="AP3" s="4">
        <v>2</v>
      </c>
      <c r="AQ3"/>
      <c r="AR3" s="4">
        <v>2</v>
      </c>
      <c r="AS3" s="4">
        <v>2</v>
      </c>
      <c r="AT3" s="4">
        <v>2</v>
      </c>
      <c r="AU3" s="4">
        <v>4</v>
      </c>
      <c r="AV3" s="4">
        <v>4</v>
      </c>
      <c r="AW3" s="4">
        <v>5</v>
      </c>
      <c r="AX3" s="4">
        <v>3</v>
      </c>
      <c r="AY3" s="5">
        <f>SUM(B3:AX3)</f>
        <v>151</v>
      </c>
    </row>
    <row r="4" spans="2:51" x14ac:dyDescent="0.25">
      <c r="B4" s="4">
        <v>4</v>
      </c>
      <c r="C4" s="4">
        <v>4</v>
      </c>
      <c r="D4" s="4">
        <v>5</v>
      </c>
      <c r="E4" s="4">
        <v>3</v>
      </c>
      <c r="F4" s="4">
        <v>4</v>
      </c>
      <c r="G4" s="4">
        <v>4</v>
      </c>
      <c r="H4" s="4">
        <v>5</v>
      </c>
      <c r="I4" s="4">
        <v>3</v>
      </c>
      <c r="J4" s="4">
        <v>4</v>
      </c>
      <c r="K4" s="4">
        <v>4</v>
      </c>
      <c r="L4" s="4">
        <v>4</v>
      </c>
      <c r="M4" s="4">
        <v>3</v>
      </c>
      <c r="N4" s="4">
        <v>2</v>
      </c>
      <c r="O4" s="4">
        <v>2</v>
      </c>
      <c r="P4" s="4">
        <v>3</v>
      </c>
      <c r="Q4" s="4">
        <v>4</v>
      </c>
      <c r="R4" s="4">
        <v>4</v>
      </c>
      <c r="S4" s="4">
        <v>2</v>
      </c>
      <c r="T4" s="4">
        <v>3</v>
      </c>
      <c r="U4" s="4">
        <v>2</v>
      </c>
      <c r="V4" s="4">
        <v>2</v>
      </c>
      <c r="W4"/>
      <c r="X4" s="4">
        <v>2</v>
      </c>
      <c r="Y4"/>
      <c r="Z4"/>
      <c r="AA4" s="4">
        <v>4</v>
      </c>
      <c r="AB4" s="4">
        <v>2</v>
      </c>
      <c r="AC4" s="4">
        <v>1</v>
      </c>
      <c r="AD4" s="4">
        <v>2</v>
      </c>
      <c r="AE4" s="4">
        <v>2</v>
      </c>
      <c r="AF4" s="4">
        <v>2</v>
      </c>
      <c r="AG4" s="4">
        <v>1</v>
      </c>
      <c r="AH4" s="4">
        <v>4</v>
      </c>
      <c r="AI4" s="4">
        <v>4</v>
      </c>
      <c r="AJ4" s="4">
        <v>2</v>
      </c>
      <c r="AK4" s="4">
        <v>3</v>
      </c>
      <c r="AL4" s="4">
        <v>4</v>
      </c>
      <c r="AM4" s="4">
        <v>4</v>
      </c>
      <c r="AN4" s="4">
        <v>3</v>
      </c>
      <c r="AO4" s="4">
        <v>5</v>
      </c>
      <c r="AP4" s="4">
        <v>2</v>
      </c>
      <c r="AQ4"/>
      <c r="AR4" s="4">
        <v>4</v>
      </c>
      <c r="AS4" s="4">
        <v>4</v>
      </c>
      <c r="AT4" s="4">
        <v>2</v>
      </c>
      <c r="AU4" s="4">
        <v>3</v>
      </c>
      <c r="AV4" s="4">
        <v>2</v>
      </c>
      <c r="AW4" s="4">
        <v>4</v>
      </c>
      <c r="AX4" s="4">
        <v>4</v>
      </c>
      <c r="AY4" s="5">
        <f>SUM(B4:AX4)</f>
        <v>141</v>
      </c>
    </row>
    <row r="5" spans="2:51" x14ac:dyDescent="0.25">
      <c r="B5" s="4">
        <v>5</v>
      </c>
      <c r="C5" s="4">
        <v>5</v>
      </c>
      <c r="D5" s="4">
        <v>3</v>
      </c>
      <c r="E5" s="4">
        <v>2</v>
      </c>
      <c r="F5" s="4">
        <v>3</v>
      </c>
      <c r="G5" s="4">
        <v>4</v>
      </c>
      <c r="H5" s="4">
        <v>2</v>
      </c>
      <c r="I5" s="4">
        <v>3</v>
      </c>
      <c r="J5" s="4">
        <v>4</v>
      </c>
      <c r="K5" s="4">
        <v>4</v>
      </c>
      <c r="L5" s="4">
        <v>4</v>
      </c>
      <c r="M5" s="4">
        <v>4</v>
      </c>
      <c r="N5" s="4">
        <v>3</v>
      </c>
      <c r="O5" s="4">
        <v>3</v>
      </c>
      <c r="P5" s="4">
        <v>2</v>
      </c>
      <c r="Q5" s="4">
        <v>4</v>
      </c>
      <c r="R5" s="4">
        <v>3</v>
      </c>
      <c r="S5" s="4">
        <v>3</v>
      </c>
      <c r="T5" s="4">
        <v>3</v>
      </c>
      <c r="U5" s="4">
        <v>3</v>
      </c>
      <c r="V5" s="4">
        <v>1</v>
      </c>
      <c r="W5" s="4">
        <v>3</v>
      </c>
      <c r="X5" s="4">
        <v>1</v>
      </c>
      <c r="Y5" s="4">
        <v>5</v>
      </c>
      <c r="Z5" s="4">
        <v>5</v>
      </c>
      <c r="AA5" s="4">
        <v>4</v>
      </c>
      <c r="AB5" s="4">
        <v>4</v>
      </c>
      <c r="AC5" s="4">
        <v>3</v>
      </c>
      <c r="AD5" s="4">
        <v>1</v>
      </c>
      <c r="AE5" s="4">
        <v>4</v>
      </c>
      <c r="AF5" s="4">
        <v>3</v>
      </c>
      <c r="AG5" s="4">
        <v>4</v>
      </c>
      <c r="AH5" s="4">
        <v>2</v>
      </c>
      <c r="AI5" s="4">
        <v>3</v>
      </c>
      <c r="AJ5" s="4">
        <v>3</v>
      </c>
      <c r="AK5" s="4">
        <v>4</v>
      </c>
      <c r="AL5" s="4">
        <v>4</v>
      </c>
      <c r="AM5" s="4">
        <v>4</v>
      </c>
      <c r="AN5" s="4">
        <v>3</v>
      </c>
      <c r="AO5" s="4">
        <v>4</v>
      </c>
      <c r="AP5" s="4">
        <v>1</v>
      </c>
      <c r="AQ5" s="4">
        <v>4</v>
      </c>
      <c r="AR5" s="4">
        <v>3</v>
      </c>
      <c r="AS5" s="4">
        <v>3</v>
      </c>
      <c r="AT5" s="4">
        <v>2</v>
      </c>
      <c r="AU5" s="4">
        <v>4</v>
      </c>
      <c r="AV5" s="4">
        <v>2</v>
      </c>
      <c r="AW5" s="4">
        <v>3</v>
      </c>
      <c r="AX5" s="4">
        <v>3</v>
      </c>
      <c r="AY5" s="5">
        <f>SUM(B5:AX5)</f>
        <v>157</v>
      </c>
    </row>
    <row r="6" spans="2:51" x14ac:dyDescent="0.25">
      <c r="B6" s="4">
        <v>4</v>
      </c>
      <c r="C6" s="4">
        <v>5</v>
      </c>
      <c r="D6" s="4">
        <v>4</v>
      </c>
      <c r="E6" s="4">
        <v>3</v>
      </c>
      <c r="F6" s="4">
        <v>4</v>
      </c>
      <c r="G6" s="4">
        <v>5</v>
      </c>
      <c r="H6" s="4">
        <v>3</v>
      </c>
      <c r="I6" s="4">
        <v>4</v>
      </c>
      <c r="J6" s="4">
        <v>4</v>
      </c>
      <c r="K6" s="4">
        <v>4</v>
      </c>
      <c r="L6" s="4">
        <v>4</v>
      </c>
      <c r="M6" s="4">
        <v>4</v>
      </c>
      <c r="N6" s="4">
        <v>3</v>
      </c>
      <c r="O6" s="4">
        <v>4</v>
      </c>
      <c r="P6" s="4">
        <v>3</v>
      </c>
      <c r="Q6" s="4">
        <v>4</v>
      </c>
      <c r="R6" s="4">
        <v>4</v>
      </c>
      <c r="S6" s="4">
        <v>4</v>
      </c>
      <c r="T6" s="4">
        <v>4</v>
      </c>
      <c r="U6" s="4">
        <v>3</v>
      </c>
      <c r="V6" s="4">
        <v>1</v>
      </c>
      <c r="W6" s="4">
        <v>4</v>
      </c>
      <c r="X6" s="4">
        <v>1</v>
      </c>
      <c r="Y6" s="4">
        <v>4</v>
      </c>
      <c r="Z6" s="4">
        <v>4</v>
      </c>
      <c r="AA6" s="4">
        <v>3</v>
      </c>
      <c r="AB6" s="4">
        <v>3</v>
      </c>
      <c r="AC6" s="4">
        <v>2</v>
      </c>
      <c r="AD6" s="4">
        <v>2</v>
      </c>
      <c r="AE6" s="4">
        <v>4</v>
      </c>
      <c r="AF6" s="4">
        <v>2</v>
      </c>
      <c r="AG6" s="4">
        <v>2</v>
      </c>
      <c r="AH6" s="4">
        <v>5</v>
      </c>
      <c r="AI6" s="4">
        <v>5</v>
      </c>
      <c r="AJ6" s="4">
        <v>5</v>
      </c>
      <c r="AK6" s="4">
        <v>5</v>
      </c>
      <c r="AL6" s="4">
        <v>5</v>
      </c>
      <c r="AM6" s="4">
        <v>4</v>
      </c>
      <c r="AN6" s="4">
        <v>2</v>
      </c>
      <c r="AO6" s="4">
        <v>5</v>
      </c>
      <c r="AP6" s="4">
        <v>2</v>
      </c>
      <c r="AQ6"/>
      <c r="AR6" s="4">
        <v>4</v>
      </c>
      <c r="AS6" s="4">
        <v>2</v>
      </c>
      <c r="AT6" s="4">
        <v>1</v>
      </c>
      <c r="AU6" s="4">
        <v>4</v>
      </c>
      <c r="AV6" s="4">
        <v>4</v>
      </c>
      <c r="AW6" s="4">
        <v>4</v>
      </c>
      <c r="AX6" s="4">
        <v>4</v>
      </c>
      <c r="AY6" s="5">
        <f>SUM(B6:AX6)</f>
        <v>170</v>
      </c>
    </row>
    <row r="7" spans="2:51" x14ac:dyDescent="0.25">
      <c r="B7" s="4">
        <v>4</v>
      </c>
      <c r="C7" s="4">
        <v>4</v>
      </c>
      <c r="D7" s="4">
        <v>3</v>
      </c>
      <c r="E7" s="4">
        <v>3</v>
      </c>
      <c r="F7" s="4">
        <v>2</v>
      </c>
      <c r="G7" s="4">
        <v>4</v>
      </c>
      <c r="H7" s="4">
        <v>3</v>
      </c>
      <c r="I7" s="4">
        <v>4</v>
      </c>
      <c r="J7" s="4">
        <v>2</v>
      </c>
      <c r="K7" s="4">
        <v>4</v>
      </c>
      <c r="L7" s="4">
        <v>4</v>
      </c>
      <c r="M7" s="4">
        <v>4</v>
      </c>
      <c r="N7" s="4">
        <v>3</v>
      </c>
      <c r="O7" s="4">
        <v>4</v>
      </c>
      <c r="P7" s="4">
        <v>3</v>
      </c>
      <c r="Q7" s="4">
        <v>4</v>
      </c>
      <c r="R7" s="4">
        <v>4</v>
      </c>
      <c r="S7" s="4">
        <v>4</v>
      </c>
      <c r="T7" s="4">
        <v>4</v>
      </c>
      <c r="U7" s="4">
        <v>4</v>
      </c>
      <c r="V7" s="4">
        <v>2</v>
      </c>
      <c r="W7"/>
      <c r="X7" s="4">
        <v>1</v>
      </c>
      <c r="Y7" s="4">
        <v>4</v>
      </c>
      <c r="Z7" s="4">
        <v>4</v>
      </c>
      <c r="AA7" s="4">
        <v>3</v>
      </c>
      <c r="AB7" s="4">
        <v>4</v>
      </c>
      <c r="AC7" s="4">
        <v>3</v>
      </c>
      <c r="AD7" s="4">
        <v>2</v>
      </c>
      <c r="AE7" s="4">
        <v>3</v>
      </c>
      <c r="AF7" s="4">
        <v>4</v>
      </c>
      <c r="AG7" s="4">
        <v>2</v>
      </c>
      <c r="AH7" s="4">
        <v>3</v>
      </c>
      <c r="AI7" s="4">
        <v>3</v>
      </c>
      <c r="AJ7" s="4">
        <v>3</v>
      </c>
      <c r="AK7" s="4">
        <v>4</v>
      </c>
      <c r="AL7" s="4">
        <v>3</v>
      </c>
      <c r="AM7" s="4">
        <v>4</v>
      </c>
      <c r="AN7" s="4">
        <v>3</v>
      </c>
      <c r="AO7" s="4">
        <v>4</v>
      </c>
      <c r="AP7" s="4">
        <v>2</v>
      </c>
      <c r="AQ7"/>
      <c r="AR7" s="4">
        <v>4</v>
      </c>
      <c r="AS7" s="4">
        <v>4</v>
      </c>
      <c r="AT7" s="4">
        <v>3</v>
      </c>
      <c r="AU7" s="4">
        <v>2</v>
      </c>
      <c r="AV7" s="4">
        <v>4</v>
      </c>
      <c r="AW7" s="4">
        <v>4</v>
      </c>
      <c r="AX7" s="4">
        <v>3</v>
      </c>
      <c r="AY7" s="5">
        <f>SUM(B7:AX7)</f>
        <v>156</v>
      </c>
    </row>
    <row r="8" spans="2:51" x14ac:dyDescent="0.25">
      <c r="B8" s="4">
        <v>5</v>
      </c>
      <c r="C8" s="4">
        <v>4</v>
      </c>
      <c r="D8" s="4">
        <v>4</v>
      </c>
      <c r="E8" s="4">
        <v>4</v>
      </c>
      <c r="F8" s="4">
        <v>4</v>
      </c>
      <c r="G8" s="4">
        <v>4</v>
      </c>
      <c r="H8" s="4">
        <v>4</v>
      </c>
      <c r="I8" s="4">
        <v>4</v>
      </c>
      <c r="J8" s="4">
        <v>4</v>
      </c>
      <c r="K8" s="4">
        <v>4</v>
      </c>
      <c r="L8" s="4">
        <v>4</v>
      </c>
      <c r="M8" s="4">
        <v>4</v>
      </c>
      <c r="N8" s="4">
        <v>3</v>
      </c>
      <c r="O8" s="4">
        <v>4</v>
      </c>
      <c r="P8" s="4">
        <v>4</v>
      </c>
      <c r="Q8" s="4">
        <v>4</v>
      </c>
      <c r="R8" s="4">
        <v>4</v>
      </c>
      <c r="S8" s="4">
        <v>4</v>
      </c>
      <c r="T8" s="4">
        <v>4</v>
      </c>
      <c r="U8" s="4">
        <v>4</v>
      </c>
      <c r="V8" s="4">
        <v>2</v>
      </c>
      <c r="W8"/>
      <c r="X8" s="4">
        <v>1</v>
      </c>
      <c r="Y8" s="4">
        <v>4</v>
      </c>
      <c r="Z8" s="4">
        <v>4</v>
      </c>
      <c r="AA8" s="4">
        <v>5</v>
      </c>
      <c r="AB8" s="4">
        <v>2</v>
      </c>
      <c r="AC8" s="4">
        <v>3</v>
      </c>
      <c r="AD8" s="4">
        <v>2</v>
      </c>
      <c r="AE8" s="4">
        <v>4</v>
      </c>
      <c r="AF8" s="4">
        <v>3</v>
      </c>
      <c r="AG8" s="4">
        <v>3</v>
      </c>
      <c r="AH8" s="4">
        <v>3</v>
      </c>
      <c r="AI8" s="4">
        <v>4</v>
      </c>
      <c r="AJ8" s="4">
        <v>4</v>
      </c>
      <c r="AK8" s="4">
        <v>4</v>
      </c>
      <c r="AL8" s="4">
        <v>4</v>
      </c>
      <c r="AM8" s="4">
        <v>4</v>
      </c>
      <c r="AN8" s="4">
        <v>4</v>
      </c>
      <c r="AO8" s="4">
        <v>4</v>
      </c>
      <c r="AP8" s="4">
        <v>2</v>
      </c>
      <c r="AQ8"/>
      <c r="AR8" s="4">
        <v>3</v>
      </c>
      <c r="AS8" s="4">
        <v>3</v>
      </c>
      <c r="AT8" s="4">
        <v>2</v>
      </c>
      <c r="AU8" s="4">
        <v>3</v>
      </c>
      <c r="AV8" s="4">
        <v>3</v>
      </c>
      <c r="AW8" s="4">
        <v>4</v>
      </c>
      <c r="AX8" s="4">
        <v>4</v>
      </c>
      <c r="AY8" s="5">
        <f>SUM(B8:AX8)</f>
        <v>168</v>
      </c>
    </row>
    <row r="9" spans="2:51" x14ac:dyDescent="0.25">
      <c r="B9" s="4">
        <v>5</v>
      </c>
      <c r="C9" s="4">
        <v>5</v>
      </c>
      <c r="D9" s="4">
        <v>4</v>
      </c>
      <c r="E9" s="4">
        <v>4</v>
      </c>
      <c r="F9" s="4">
        <v>4</v>
      </c>
      <c r="G9" s="4">
        <v>3</v>
      </c>
      <c r="H9" s="4">
        <v>3</v>
      </c>
      <c r="I9" s="4">
        <v>4</v>
      </c>
      <c r="J9" s="4">
        <v>4</v>
      </c>
      <c r="K9" s="4">
        <v>4</v>
      </c>
      <c r="L9" s="4">
        <v>5</v>
      </c>
      <c r="M9" s="4">
        <v>5</v>
      </c>
      <c r="N9" s="4">
        <v>5</v>
      </c>
      <c r="O9" s="4">
        <v>5</v>
      </c>
      <c r="P9" s="4">
        <v>5</v>
      </c>
      <c r="Q9" s="4">
        <v>4</v>
      </c>
      <c r="R9" s="4">
        <v>4</v>
      </c>
      <c r="S9" s="4">
        <v>4</v>
      </c>
      <c r="T9" s="4">
        <v>4</v>
      </c>
      <c r="U9" s="4">
        <v>4</v>
      </c>
      <c r="V9" s="4">
        <v>1</v>
      </c>
      <c r="W9" s="4">
        <v>4</v>
      </c>
      <c r="X9" s="4">
        <v>1</v>
      </c>
      <c r="Y9" s="4">
        <v>4</v>
      </c>
      <c r="Z9" s="4">
        <v>4</v>
      </c>
      <c r="AA9" s="4">
        <v>5</v>
      </c>
      <c r="AB9" s="4">
        <v>4</v>
      </c>
      <c r="AC9" s="4">
        <v>3</v>
      </c>
      <c r="AD9" s="4">
        <v>3</v>
      </c>
      <c r="AE9" s="4">
        <v>4</v>
      </c>
      <c r="AF9" s="4">
        <v>4</v>
      </c>
      <c r="AG9" s="4">
        <v>4</v>
      </c>
      <c r="AH9" s="4">
        <v>3</v>
      </c>
      <c r="AI9" s="4">
        <v>2</v>
      </c>
      <c r="AJ9" s="4">
        <v>5</v>
      </c>
      <c r="AK9" s="4">
        <v>5</v>
      </c>
      <c r="AL9" s="4">
        <v>4</v>
      </c>
      <c r="AM9" s="4">
        <v>5</v>
      </c>
      <c r="AN9" s="4">
        <v>4</v>
      </c>
      <c r="AO9" s="4">
        <v>5</v>
      </c>
      <c r="AP9" s="4">
        <v>1</v>
      </c>
      <c r="AQ9" s="4">
        <v>5</v>
      </c>
      <c r="AR9" s="4">
        <v>5</v>
      </c>
      <c r="AS9" s="4">
        <v>5</v>
      </c>
      <c r="AT9" s="4">
        <v>5</v>
      </c>
      <c r="AU9" s="4">
        <v>5</v>
      </c>
      <c r="AV9" s="4">
        <v>4</v>
      </c>
      <c r="AW9" s="4">
        <v>5</v>
      </c>
      <c r="AX9" s="4">
        <v>5</v>
      </c>
      <c r="AY9" s="5">
        <f>SUM(B9:AX9)</f>
        <v>199</v>
      </c>
    </row>
    <row r="10" spans="2:51" x14ac:dyDescent="0.25">
      <c r="B10" s="4">
        <v>5</v>
      </c>
      <c r="C10" s="4">
        <v>4</v>
      </c>
      <c r="D10" s="4">
        <v>4</v>
      </c>
      <c r="E10" s="4">
        <v>4</v>
      </c>
      <c r="F10" s="4">
        <v>4</v>
      </c>
      <c r="G10" s="4">
        <v>4</v>
      </c>
      <c r="H10" s="4">
        <v>4</v>
      </c>
      <c r="I10" s="4">
        <v>4</v>
      </c>
      <c r="J10" s="4">
        <v>4</v>
      </c>
      <c r="K10" s="4">
        <v>4</v>
      </c>
      <c r="L10" s="4">
        <v>4</v>
      </c>
      <c r="M10" s="4">
        <v>4</v>
      </c>
      <c r="N10" s="4">
        <v>3</v>
      </c>
      <c r="O10" s="4">
        <v>3</v>
      </c>
      <c r="P10" s="4">
        <v>4</v>
      </c>
      <c r="Q10" s="4">
        <v>4</v>
      </c>
      <c r="R10" s="4">
        <v>3</v>
      </c>
      <c r="S10" s="4">
        <v>4</v>
      </c>
      <c r="T10" s="4">
        <v>4</v>
      </c>
      <c r="U10" s="4">
        <v>4</v>
      </c>
      <c r="V10" s="4">
        <v>2</v>
      </c>
      <c r="W10"/>
      <c r="X10" s="4">
        <v>1</v>
      </c>
      <c r="Y10" s="4">
        <v>4</v>
      </c>
      <c r="Z10" s="4">
        <v>4</v>
      </c>
      <c r="AA10" s="4">
        <v>4</v>
      </c>
      <c r="AB10" s="4">
        <v>3</v>
      </c>
      <c r="AC10" s="4">
        <v>4</v>
      </c>
      <c r="AD10" s="4">
        <v>4</v>
      </c>
      <c r="AE10" s="4">
        <v>4</v>
      </c>
      <c r="AF10" s="4">
        <v>4</v>
      </c>
      <c r="AG10" s="4">
        <v>4</v>
      </c>
      <c r="AH10" s="4">
        <v>4</v>
      </c>
      <c r="AI10" s="4">
        <v>4</v>
      </c>
      <c r="AJ10" s="4">
        <v>3</v>
      </c>
      <c r="AK10" s="4">
        <v>4</v>
      </c>
      <c r="AL10" s="4">
        <v>4</v>
      </c>
      <c r="AM10" s="4">
        <v>4</v>
      </c>
      <c r="AN10" s="4">
        <v>4</v>
      </c>
      <c r="AO10" s="4">
        <v>4</v>
      </c>
      <c r="AP10" s="4">
        <v>2</v>
      </c>
      <c r="AQ10"/>
      <c r="AR10" s="4">
        <v>3</v>
      </c>
      <c r="AS10" s="4">
        <v>3</v>
      </c>
      <c r="AT10" s="4">
        <v>3</v>
      </c>
      <c r="AU10" s="4">
        <v>4</v>
      </c>
      <c r="AV10" s="4">
        <v>3</v>
      </c>
      <c r="AW10" s="4">
        <v>4</v>
      </c>
      <c r="AX10" s="4">
        <v>3</v>
      </c>
      <c r="AY10" s="5">
        <f>SUM(B10:AX10)</f>
        <v>172</v>
      </c>
    </row>
    <row r="11" spans="2:51" x14ac:dyDescent="0.25">
      <c r="B11" s="4">
        <v>4</v>
      </c>
      <c r="C11" s="4">
        <v>5</v>
      </c>
      <c r="D11" s="4">
        <v>5</v>
      </c>
      <c r="E11" s="4">
        <v>4</v>
      </c>
      <c r="F11" s="4">
        <v>4</v>
      </c>
      <c r="G11" s="4">
        <v>4</v>
      </c>
      <c r="H11" s="4">
        <v>4</v>
      </c>
      <c r="I11" s="4">
        <v>4</v>
      </c>
      <c r="J11" s="4">
        <v>5</v>
      </c>
      <c r="K11" s="4">
        <v>4</v>
      </c>
      <c r="L11" s="4">
        <v>4</v>
      </c>
      <c r="M11" s="4">
        <v>4</v>
      </c>
      <c r="N11" s="4">
        <v>3</v>
      </c>
      <c r="O11" s="4">
        <v>4</v>
      </c>
      <c r="P11" s="4">
        <v>4</v>
      </c>
      <c r="Q11" s="4">
        <v>3</v>
      </c>
      <c r="R11" s="4">
        <v>3</v>
      </c>
      <c r="S11" s="4">
        <v>5</v>
      </c>
      <c r="T11" s="4">
        <v>4</v>
      </c>
      <c r="U11" s="4">
        <v>3</v>
      </c>
      <c r="V11" s="4">
        <v>1</v>
      </c>
      <c r="W11" s="4">
        <v>4</v>
      </c>
      <c r="X11" s="4">
        <v>1</v>
      </c>
      <c r="Y11" s="4">
        <v>4</v>
      </c>
      <c r="Z11" s="4">
        <v>4</v>
      </c>
      <c r="AA11" s="4">
        <v>4</v>
      </c>
      <c r="AB11" s="4">
        <v>2</v>
      </c>
      <c r="AC11" s="4">
        <v>2</v>
      </c>
      <c r="AD11" s="4">
        <v>4</v>
      </c>
      <c r="AE11" s="4">
        <v>3</v>
      </c>
      <c r="AF11" s="4">
        <v>4</v>
      </c>
      <c r="AG11" s="4">
        <v>5</v>
      </c>
      <c r="AH11" s="4">
        <v>5</v>
      </c>
      <c r="AI11" s="4">
        <v>5</v>
      </c>
      <c r="AJ11" s="4">
        <v>4</v>
      </c>
      <c r="AK11" s="4">
        <v>5</v>
      </c>
      <c r="AL11" s="4">
        <v>5</v>
      </c>
      <c r="AM11" s="4">
        <v>5</v>
      </c>
      <c r="AN11" s="4">
        <v>4</v>
      </c>
      <c r="AO11" s="4">
        <v>5</v>
      </c>
      <c r="AP11" s="4">
        <v>2</v>
      </c>
      <c r="AQ11"/>
      <c r="AR11" s="4">
        <v>3</v>
      </c>
      <c r="AS11" s="4">
        <v>3</v>
      </c>
      <c r="AT11" s="4">
        <v>3</v>
      </c>
      <c r="AU11" s="4">
        <v>3</v>
      </c>
      <c r="AV11" s="4">
        <v>4</v>
      </c>
      <c r="AW11" s="4">
        <v>4</v>
      </c>
      <c r="AX11" s="4">
        <v>4</v>
      </c>
      <c r="AY11" s="5">
        <f>SUM(B11:AX11)</f>
        <v>182</v>
      </c>
    </row>
    <row r="12" spans="2:51" x14ac:dyDescent="0.25">
      <c r="B12" s="4">
        <v>3</v>
      </c>
      <c r="C12" s="4">
        <v>4</v>
      </c>
      <c r="D12" s="4">
        <v>4</v>
      </c>
      <c r="E12" s="4">
        <v>4</v>
      </c>
      <c r="F12" s="4">
        <v>2</v>
      </c>
      <c r="G12" s="4">
        <v>3</v>
      </c>
      <c r="H12" s="4">
        <v>3</v>
      </c>
      <c r="I12" s="4">
        <v>2</v>
      </c>
      <c r="J12" s="4">
        <v>2</v>
      </c>
      <c r="K12" s="4">
        <v>4</v>
      </c>
      <c r="L12" s="4">
        <v>4</v>
      </c>
      <c r="M12" s="4">
        <v>4</v>
      </c>
      <c r="N12" s="4">
        <v>3</v>
      </c>
      <c r="O12" s="4">
        <v>3</v>
      </c>
      <c r="P12" s="4">
        <v>3</v>
      </c>
      <c r="Q12" s="4">
        <v>3</v>
      </c>
      <c r="R12" s="4">
        <v>3</v>
      </c>
      <c r="S12" s="4">
        <v>2</v>
      </c>
      <c r="T12" s="4">
        <v>3</v>
      </c>
      <c r="U12" s="4">
        <v>4</v>
      </c>
      <c r="V12" s="4">
        <v>1</v>
      </c>
      <c r="W12" s="4">
        <v>4</v>
      </c>
      <c r="X12" s="4">
        <v>1</v>
      </c>
      <c r="Y12" s="4">
        <v>4</v>
      </c>
      <c r="Z12" s="4">
        <v>4</v>
      </c>
      <c r="AA12" s="4">
        <v>4</v>
      </c>
      <c r="AB12" s="4">
        <v>2</v>
      </c>
      <c r="AC12" s="4">
        <v>3</v>
      </c>
      <c r="AD12" s="4">
        <v>2</v>
      </c>
      <c r="AE12" s="4">
        <v>3</v>
      </c>
      <c r="AF12" s="4">
        <v>4</v>
      </c>
      <c r="AG12" s="4">
        <v>2</v>
      </c>
      <c r="AH12" s="4">
        <v>2</v>
      </c>
      <c r="AI12" s="4">
        <v>2</v>
      </c>
      <c r="AJ12" s="4">
        <v>2</v>
      </c>
      <c r="AK12" s="4">
        <v>4</v>
      </c>
      <c r="AL12" s="4">
        <v>4</v>
      </c>
      <c r="AM12" s="4">
        <v>4</v>
      </c>
      <c r="AN12" s="4">
        <v>4</v>
      </c>
      <c r="AO12" s="4">
        <v>4</v>
      </c>
      <c r="AP12" s="4">
        <v>2</v>
      </c>
      <c r="AQ12"/>
      <c r="AR12" s="4">
        <v>4</v>
      </c>
      <c r="AS12" s="4">
        <v>4</v>
      </c>
      <c r="AT12" s="4">
        <v>3</v>
      </c>
      <c r="AU12" s="4">
        <v>4</v>
      </c>
      <c r="AV12" s="4">
        <v>4</v>
      </c>
      <c r="AW12" s="4">
        <v>4</v>
      </c>
      <c r="AX12" s="4">
        <v>4</v>
      </c>
      <c r="AY12" s="5">
        <f>SUM(B12:AX12)</f>
        <v>152</v>
      </c>
    </row>
    <row r="13" spans="2:51" x14ac:dyDescent="0.25">
      <c r="B13" s="4">
        <v>4</v>
      </c>
      <c r="C13" s="4">
        <v>4</v>
      </c>
      <c r="D13" s="4">
        <v>4</v>
      </c>
      <c r="E13" s="4">
        <v>4</v>
      </c>
      <c r="F13" s="4">
        <v>4</v>
      </c>
      <c r="G13" s="4">
        <v>4</v>
      </c>
      <c r="H13" s="4">
        <v>4</v>
      </c>
      <c r="I13" s="4">
        <v>4</v>
      </c>
      <c r="J13" s="4">
        <v>4</v>
      </c>
      <c r="K13" s="4">
        <v>4</v>
      </c>
      <c r="L13" s="4">
        <v>4</v>
      </c>
      <c r="M13" s="4">
        <v>4</v>
      </c>
      <c r="N13" s="4">
        <v>4</v>
      </c>
      <c r="O13" s="4">
        <v>4</v>
      </c>
      <c r="P13" s="4">
        <v>3</v>
      </c>
      <c r="Q13" s="4">
        <v>3</v>
      </c>
      <c r="R13" s="4">
        <v>3</v>
      </c>
      <c r="S13" s="4">
        <v>4</v>
      </c>
      <c r="T13" s="4">
        <v>4</v>
      </c>
      <c r="U13" s="4">
        <v>4</v>
      </c>
      <c r="V13" s="4">
        <v>1</v>
      </c>
      <c r="W13" s="4">
        <v>3</v>
      </c>
      <c r="X13" s="4">
        <v>2</v>
      </c>
      <c r="Y13"/>
      <c r="Z13"/>
      <c r="AA13" s="4">
        <v>4</v>
      </c>
      <c r="AB13" s="4">
        <v>2</v>
      </c>
      <c r="AC13" s="4">
        <v>2</v>
      </c>
      <c r="AD13" s="4">
        <v>2</v>
      </c>
      <c r="AE13" s="4">
        <v>3</v>
      </c>
      <c r="AF13" s="4">
        <v>2</v>
      </c>
      <c r="AG13" s="4">
        <v>2</v>
      </c>
      <c r="AH13" s="4">
        <v>4</v>
      </c>
      <c r="AI13" s="4">
        <v>4</v>
      </c>
      <c r="AJ13" s="4">
        <v>3</v>
      </c>
      <c r="AK13" s="4">
        <v>4</v>
      </c>
      <c r="AL13" s="4">
        <v>4</v>
      </c>
      <c r="AM13" s="4">
        <v>4</v>
      </c>
      <c r="AN13" s="4">
        <v>3</v>
      </c>
      <c r="AO13" s="4">
        <v>4</v>
      </c>
      <c r="AP13" s="4">
        <v>2</v>
      </c>
      <c r="AQ13"/>
      <c r="AR13" s="4">
        <v>2</v>
      </c>
      <c r="AS13" s="4">
        <v>4</v>
      </c>
      <c r="AT13" s="4">
        <v>2</v>
      </c>
      <c r="AU13" s="4">
        <v>3</v>
      </c>
      <c r="AV13" s="4">
        <v>4</v>
      </c>
      <c r="AW13" s="4">
        <v>4</v>
      </c>
      <c r="AX13" s="4">
        <v>2</v>
      </c>
      <c r="AY13" s="5">
        <f>SUM(B13:AX13)</f>
        <v>153</v>
      </c>
    </row>
    <row r="14" spans="2:51" x14ac:dyDescent="0.25">
      <c r="B14" s="6">
        <f>VAR(B3:B13)</f>
        <v>0.45454545454545325</v>
      </c>
      <c r="C14" s="6">
        <f t="shared" ref="C14:AX14" si="0">VAR(C3:C13)</f>
        <v>0.25454545454545324</v>
      </c>
      <c r="D14" s="6">
        <f t="shared" si="0"/>
        <v>0.4</v>
      </c>
      <c r="E14" s="6">
        <f t="shared" si="0"/>
        <v>0.47272727272727194</v>
      </c>
      <c r="F14" s="6">
        <f t="shared" si="0"/>
        <v>0.85454545454545472</v>
      </c>
      <c r="G14" s="6">
        <f t="shared" si="0"/>
        <v>0.29090909090909067</v>
      </c>
      <c r="H14" s="6">
        <f t="shared" si="0"/>
        <v>1.2181818181818187</v>
      </c>
      <c r="I14" s="6">
        <f t="shared" si="0"/>
        <v>0.45454545454545325</v>
      </c>
      <c r="J14" s="6">
        <f t="shared" si="0"/>
        <v>0.85454545454545328</v>
      </c>
      <c r="K14" s="6">
        <f t="shared" si="0"/>
        <v>0</v>
      </c>
      <c r="L14" s="6">
        <f t="shared" si="0"/>
        <v>9.0909090909090912E-2</v>
      </c>
      <c r="M14" s="6">
        <f t="shared" si="0"/>
        <v>0.2</v>
      </c>
      <c r="N14" s="6">
        <f t="shared" si="0"/>
        <v>0.61818181818181872</v>
      </c>
      <c r="O14" s="6">
        <f t="shared" si="0"/>
        <v>0.65454545454545321</v>
      </c>
      <c r="P14" s="6">
        <f t="shared" si="0"/>
        <v>0.65454545454545465</v>
      </c>
      <c r="Q14" s="6">
        <f t="shared" si="0"/>
        <v>0.2181818181818187</v>
      </c>
      <c r="R14" s="6">
        <f t="shared" si="0"/>
        <v>0.27272727272727193</v>
      </c>
      <c r="S14" s="6">
        <f t="shared" si="0"/>
        <v>0.85454545454545328</v>
      </c>
      <c r="T14" s="6">
        <f t="shared" si="0"/>
        <v>0.25454545454545324</v>
      </c>
      <c r="U14" s="6">
        <f t="shared" si="0"/>
        <v>0.47272727272727194</v>
      </c>
      <c r="V14" s="6">
        <f t="shared" si="0"/>
        <v>0.25454545454545469</v>
      </c>
      <c r="W14" s="6">
        <f t="shared" si="0"/>
        <v>0.23809523809523844</v>
      </c>
      <c r="X14" s="6">
        <f t="shared" si="0"/>
        <v>0.16363636363636366</v>
      </c>
      <c r="Y14" s="6">
        <f t="shared" si="0"/>
        <v>0.61111111111111072</v>
      </c>
      <c r="Z14" s="6">
        <f t="shared" si="0"/>
        <v>0.61111111111111072</v>
      </c>
      <c r="AA14" s="6">
        <f t="shared" si="0"/>
        <v>0.76363636363636256</v>
      </c>
      <c r="AB14" s="6">
        <f t="shared" si="0"/>
        <v>0.81818181818181868</v>
      </c>
      <c r="AC14" s="6">
        <f t="shared" si="0"/>
        <v>0.6727272727272734</v>
      </c>
      <c r="AD14" s="6">
        <f t="shared" si="0"/>
        <v>0.85454545454545472</v>
      </c>
      <c r="AE14" s="6">
        <f t="shared" si="0"/>
        <v>0.47272727272727194</v>
      </c>
      <c r="AF14" s="6">
        <f t="shared" si="0"/>
        <v>0.89090909090909065</v>
      </c>
      <c r="AG14" s="6">
        <f t="shared" si="0"/>
        <v>1.5636363636363639</v>
      </c>
      <c r="AH14" s="6">
        <f t="shared" si="0"/>
        <v>1.2545454545454546</v>
      </c>
      <c r="AI14" s="6">
        <f t="shared" si="0"/>
        <v>1.272727272727272</v>
      </c>
      <c r="AJ14" s="6">
        <f t="shared" si="0"/>
        <v>1.272727272727272</v>
      </c>
      <c r="AK14" s="6">
        <f t="shared" si="0"/>
        <v>0.36363636363636259</v>
      </c>
      <c r="AL14" s="6">
        <f t="shared" si="0"/>
        <v>0.29090909090909067</v>
      </c>
      <c r="AM14" s="6">
        <f t="shared" si="0"/>
        <v>0.16363636363636364</v>
      </c>
      <c r="AN14" s="6">
        <f t="shared" si="0"/>
        <v>0.4545454545454547</v>
      </c>
      <c r="AO14" s="6">
        <f t="shared" si="0"/>
        <v>0.27272727272727193</v>
      </c>
      <c r="AP14" s="6">
        <f t="shared" si="0"/>
        <v>0.1636363636363633</v>
      </c>
      <c r="AQ14" s="6">
        <f t="shared" si="0"/>
        <v>0.5</v>
      </c>
      <c r="AR14" s="6">
        <f t="shared" si="0"/>
        <v>0.85454545454545472</v>
      </c>
      <c r="AS14" s="6">
        <f t="shared" si="0"/>
        <v>0.85454545454545472</v>
      </c>
      <c r="AT14" s="6">
        <f t="shared" si="0"/>
        <v>1.0727272727272734</v>
      </c>
      <c r="AU14" s="6">
        <f t="shared" si="0"/>
        <v>0.67272727272727195</v>
      </c>
      <c r="AV14" s="6">
        <f t="shared" si="0"/>
        <v>0.67272727272727195</v>
      </c>
      <c r="AW14" s="6">
        <f t="shared" si="0"/>
        <v>0.29090909090909067</v>
      </c>
      <c r="AX14" s="6">
        <f t="shared" si="0"/>
        <v>0.67272727272727195</v>
      </c>
    </row>
    <row r="17" spans="2:29" x14ac:dyDescent="0.25">
      <c r="B17" s="7" t="s">
        <v>109</v>
      </c>
      <c r="C17" s="7"/>
      <c r="D17" s="7"/>
      <c r="E17" s="7"/>
      <c r="F17" s="7"/>
      <c r="G17" s="7"/>
      <c r="H17" s="7"/>
      <c r="I17" s="7"/>
      <c r="J17" s="7"/>
      <c r="K17" s="7"/>
      <c r="L17" s="7"/>
      <c r="M17" s="7"/>
      <c r="N17" s="7"/>
      <c r="O17" s="7"/>
      <c r="P17" s="7"/>
      <c r="Q17" s="7"/>
      <c r="R17" s="7"/>
      <c r="S17" s="7"/>
      <c r="AC17" s="8"/>
    </row>
    <row r="18" spans="2:29" x14ac:dyDescent="0.25">
      <c r="D18" s="9" t="s">
        <v>110</v>
      </c>
      <c r="E18" s="10">
        <f>COUNTA(B2:AX2)</f>
        <v>49</v>
      </c>
    </row>
    <row r="19" spans="2:29" x14ac:dyDescent="0.25">
      <c r="D19" s="11" t="s">
        <v>111</v>
      </c>
      <c r="E19" s="12">
        <f>SUM(B14:AX14)</f>
        <v>28.560317460317449</v>
      </c>
    </row>
    <row r="20" spans="2:29" x14ac:dyDescent="0.25">
      <c r="D20" s="9" t="s">
        <v>112</v>
      </c>
      <c r="E20" s="12">
        <f>VAR(AY3:AY13)</f>
        <v>274.0181818181818</v>
      </c>
    </row>
    <row r="21" spans="2:29" x14ac:dyDescent="0.25">
      <c r="D21" s="9"/>
      <c r="E21" s="13"/>
    </row>
    <row r="22" spans="2:29" x14ac:dyDescent="0.25">
      <c r="D22" s="14" t="s">
        <v>113</v>
      </c>
      <c r="E22" s="15">
        <f>(E18/(E18-1))*(1-(E19/E20))</f>
        <v>0.91443410142608939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AEC7F-F4A1-43A4-A89B-B42CF56570EF}">
  <dimension ref="A2:C6"/>
  <sheetViews>
    <sheetView workbookViewId="0">
      <selection activeCell="B3" sqref="B3"/>
    </sheetView>
  </sheetViews>
  <sheetFormatPr baseColWidth="10" defaultRowHeight="15" x14ac:dyDescent="0.25"/>
  <cols>
    <col min="1" max="1" width="30.140625" style="5" customWidth="1"/>
    <col min="2" max="16384" width="11.42578125" style="5"/>
  </cols>
  <sheetData>
    <row r="2" spans="1:3" x14ac:dyDescent="0.25">
      <c r="A2" s="16" t="s">
        <v>114</v>
      </c>
      <c r="B2" s="17">
        <v>24</v>
      </c>
      <c r="C2" s="18"/>
    </row>
    <row r="3" spans="1:3" x14ac:dyDescent="0.25">
      <c r="A3" s="16" t="s">
        <v>115</v>
      </c>
      <c r="B3" s="17">
        <f>COUNTA(Base!A3:A13)</f>
        <v>11</v>
      </c>
      <c r="C3" s="18"/>
    </row>
    <row r="4" spans="1:3" x14ac:dyDescent="0.25">
      <c r="A4" s="19" t="s">
        <v>116</v>
      </c>
      <c r="B4" s="20">
        <f>B3/B2</f>
        <v>0.45833333333333331</v>
      </c>
      <c r="C4" s="18"/>
    </row>
    <row r="5" spans="1:3" x14ac:dyDescent="0.25">
      <c r="A5" s="9"/>
      <c r="B5" s="18"/>
      <c r="C5" s="18"/>
    </row>
    <row r="6" spans="1:3" x14ac:dyDescent="0.25">
      <c r="A6" s="9"/>
      <c r="B6" s="18"/>
      <c r="C6"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56175-AE94-43F7-ADEF-E494E76B2F49}">
  <dimension ref="A1:V105"/>
  <sheetViews>
    <sheetView workbookViewId="0">
      <selection activeCell="J1" sqref="B1:J1048576"/>
    </sheetView>
  </sheetViews>
  <sheetFormatPr baseColWidth="10" defaultRowHeight="15" x14ac:dyDescent="0.25"/>
  <cols>
    <col min="1" max="1" width="78.85546875" style="5" customWidth="1"/>
    <col min="2" max="3" width="11.7109375" style="5" hidden="1" customWidth="1"/>
    <col min="4" max="4" width="13.85546875" style="5" hidden="1" customWidth="1"/>
    <col min="5" max="7" width="11.7109375" style="5" hidden="1" customWidth="1"/>
    <col min="8" max="8" width="9.140625" style="5" hidden="1" customWidth="1"/>
    <col min="9" max="9" width="6" style="5" hidden="1" customWidth="1"/>
    <col min="10" max="10" width="5.85546875" style="5" hidden="1" customWidth="1"/>
    <col min="11" max="12" width="11.42578125" style="5"/>
    <col min="13" max="13" width="13.85546875" style="5" bestFit="1" customWidth="1"/>
    <col min="14" max="16" width="11.42578125" style="5"/>
    <col min="17" max="17" width="8.85546875" style="5" bestFit="1" customWidth="1"/>
    <col min="18" max="18" width="6" style="5" bestFit="1" customWidth="1"/>
    <col min="19" max="19" width="6.140625" style="5" customWidth="1"/>
    <col min="20" max="20" width="14.140625" style="5" customWidth="1"/>
    <col min="21" max="21" width="10.42578125" style="5" customWidth="1"/>
    <col min="22" max="16384" width="11.42578125" style="5"/>
  </cols>
  <sheetData>
    <row r="1" spans="1:22" x14ac:dyDescent="0.25">
      <c r="A1" s="9"/>
      <c r="B1" s="18">
        <v>1</v>
      </c>
      <c r="C1" s="18">
        <v>2</v>
      </c>
      <c r="D1" s="18">
        <v>3</v>
      </c>
      <c r="E1" s="18">
        <v>4</v>
      </c>
      <c r="F1" s="18">
        <v>5</v>
      </c>
      <c r="G1" s="18">
        <v>6</v>
      </c>
      <c r="H1" s="18"/>
    </row>
    <row r="2" spans="1:22" x14ac:dyDescent="0.25">
      <c r="A2" s="21" t="s">
        <v>20</v>
      </c>
      <c r="B2" s="22" t="s">
        <v>100</v>
      </c>
      <c r="C2" s="22" t="s">
        <v>101</v>
      </c>
      <c r="D2" s="22" t="s">
        <v>102</v>
      </c>
      <c r="E2" s="23" t="s">
        <v>103</v>
      </c>
      <c r="F2" s="23" t="s">
        <v>104</v>
      </c>
      <c r="G2" s="23"/>
      <c r="H2" s="23" t="s">
        <v>117</v>
      </c>
      <c r="K2" s="22" t="s">
        <v>100</v>
      </c>
      <c r="L2" s="22" t="s">
        <v>101</v>
      </c>
      <c r="M2" s="22" t="s">
        <v>102</v>
      </c>
      <c r="N2" s="23" t="s">
        <v>103</v>
      </c>
      <c r="O2" s="23" t="s">
        <v>104</v>
      </c>
      <c r="P2" s="23"/>
      <c r="Q2" s="23" t="s">
        <v>117</v>
      </c>
      <c r="T2" s="22" t="s">
        <v>118</v>
      </c>
      <c r="U2" s="22" t="s">
        <v>119</v>
      </c>
      <c r="V2" s="22" t="s">
        <v>120</v>
      </c>
    </row>
    <row r="3" spans="1:22" x14ac:dyDescent="0.25">
      <c r="A3" s="24" t="s">
        <v>37</v>
      </c>
      <c r="B3" s="17">
        <f>COUNTIF(Base!$U:$U,B$1)</f>
        <v>0</v>
      </c>
      <c r="C3" s="17">
        <f>COUNTIF(Base!$U:$U,C$1)</f>
        <v>0</v>
      </c>
      <c r="D3" s="17">
        <f>COUNTIF(Base!$U:$U,D$1)</f>
        <v>1</v>
      </c>
      <c r="E3" s="17">
        <f>COUNTIF(Base!$U:$U,E$1)</f>
        <v>5</v>
      </c>
      <c r="F3" s="17">
        <f>COUNTIF(Base!$U:$U,F$1)</f>
        <v>5</v>
      </c>
      <c r="G3" s="17"/>
      <c r="H3" s="17">
        <f t="shared" ref="H3" si="0">SUM(B3:F3)</f>
        <v>11</v>
      </c>
      <c r="K3" s="25">
        <f>B3/$H3</f>
        <v>0</v>
      </c>
      <c r="L3" s="25">
        <f>C3/$H3</f>
        <v>0</v>
      </c>
      <c r="M3" s="25">
        <f>D3/$H3</f>
        <v>9.0909090909090912E-2</v>
      </c>
      <c r="N3" s="25">
        <f>E3/$H3</f>
        <v>0.45454545454545453</v>
      </c>
      <c r="O3" s="25">
        <f>F3/$H3</f>
        <v>0.45454545454545453</v>
      </c>
      <c r="P3" s="25"/>
      <c r="Q3" s="26">
        <f t="shared" ref="Q3" si="1">SUM(K3:O3)</f>
        <v>1</v>
      </c>
      <c r="T3" s="27">
        <f t="shared" ref="T3" si="2">K3+L3</f>
        <v>0</v>
      </c>
      <c r="U3" s="27">
        <f t="shared" ref="U3" si="3">M3</f>
        <v>9.0909090909090912E-2</v>
      </c>
      <c r="V3" s="27">
        <f t="shared" ref="V3" si="4">N3+O3</f>
        <v>0.90909090909090906</v>
      </c>
    </row>
    <row r="4" spans="1:22" x14ac:dyDescent="0.25">
      <c r="A4" s="28"/>
      <c r="B4" s="18"/>
      <c r="C4" s="18"/>
      <c r="D4" s="18"/>
      <c r="E4" s="18"/>
      <c r="F4" s="18"/>
      <c r="G4" s="18"/>
      <c r="H4" s="18"/>
      <c r="K4" s="29"/>
      <c r="L4" s="29"/>
      <c r="M4" s="29"/>
      <c r="N4" s="29"/>
      <c r="O4" s="29"/>
      <c r="P4" s="29"/>
      <c r="Q4" s="30"/>
      <c r="T4" s="31"/>
      <c r="U4" s="31"/>
      <c r="V4" s="31"/>
    </row>
    <row r="5" spans="1:22" x14ac:dyDescent="0.25">
      <c r="A5" s="28"/>
      <c r="B5" s="18"/>
      <c r="C5" s="18"/>
      <c r="D5" s="18"/>
      <c r="E5" s="18"/>
      <c r="F5" s="18"/>
      <c r="G5" s="18"/>
      <c r="H5" s="18"/>
      <c r="K5" s="29"/>
      <c r="L5" s="29"/>
      <c r="M5" s="29"/>
      <c r="N5" s="29"/>
      <c r="O5" s="29"/>
      <c r="P5" s="29"/>
      <c r="Q5" s="30"/>
      <c r="T5" s="31"/>
      <c r="U5" s="31"/>
      <c r="V5" s="31"/>
    </row>
    <row r="6" spans="1:22" x14ac:dyDescent="0.25">
      <c r="A6" s="21" t="s">
        <v>21</v>
      </c>
      <c r="B6" s="22" t="s">
        <v>100</v>
      </c>
      <c r="C6" s="22" t="s">
        <v>101</v>
      </c>
      <c r="D6" s="22" t="s">
        <v>102</v>
      </c>
      <c r="E6" s="23" t="s">
        <v>103</v>
      </c>
      <c r="F6" s="23" t="s">
        <v>104</v>
      </c>
      <c r="G6" s="23" t="s">
        <v>106</v>
      </c>
      <c r="H6" s="23" t="s">
        <v>117</v>
      </c>
      <c r="K6" s="22" t="s">
        <v>100</v>
      </c>
      <c r="L6" s="22" t="s">
        <v>101</v>
      </c>
      <c r="M6" s="22" t="s">
        <v>102</v>
      </c>
      <c r="N6" s="23" t="s">
        <v>103</v>
      </c>
      <c r="O6" s="23" t="s">
        <v>104</v>
      </c>
      <c r="P6" s="23" t="s">
        <v>106</v>
      </c>
      <c r="Q6" s="23" t="s">
        <v>117</v>
      </c>
      <c r="T6" s="22" t="s">
        <v>118</v>
      </c>
      <c r="U6" s="22" t="s">
        <v>119</v>
      </c>
      <c r="V6" s="22" t="s">
        <v>120</v>
      </c>
    </row>
    <row r="7" spans="1:22" x14ac:dyDescent="0.25">
      <c r="A7" s="24" t="s">
        <v>38</v>
      </c>
      <c r="B7" s="17">
        <f>COUNTIF(Base!$V:$V,B$1)</f>
        <v>0</v>
      </c>
      <c r="C7" s="17">
        <f>COUNTIF(Base!$V:$V,C$1)</f>
        <v>0</v>
      </c>
      <c r="D7" s="17">
        <f>COUNTIF(Base!$V:$V,D$1)</f>
        <v>0</v>
      </c>
      <c r="E7" s="17">
        <f>COUNTIF(Base!$V:$V,E$1)</f>
        <v>7</v>
      </c>
      <c r="F7" s="17">
        <f>COUNTIF(Base!$V:$V,F$1)</f>
        <v>4</v>
      </c>
      <c r="G7" s="17">
        <f>COUNTIF(Base!$V:$V,G$1)</f>
        <v>0</v>
      </c>
      <c r="H7" s="17">
        <f>SUM(B7:G7)</f>
        <v>11</v>
      </c>
      <c r="K7" s="25">
        <f t="shared" ref="K7:P12" si="5">B7/$H7</f>
        <v>0</v>
      </c>
      <c r="L7" s="25">
        <f t="shared" si="5"/>
        <v>0</v>
      </c>
      <c r="M7" s="25">
        <f t="shared" si="5"/>
        <v>0</v>
      </c>
      <c r="N7" s="25">
        <f t="shared" si="5"/>
        <v>0.63636363636363635</v>
      </c>
      <c r="O7" s="25">
        <f t="shared" si="5"/>
        <v>0.36363636363636365</v>
      </c>
      <c r="P7" s="25">
        <f t="shared" si="5"/>
        <v>0</v>
      </c>
      <c r="Q7" s="26">
        <f>SUM(K7:P7)</f>
        <v>1</v>
      </c>
      <c r="T7" s="27">
        <f t="shared" ref="T7:T12" si="6">K7+L7</f>
        <v>0</v>
      </c>
      <c r="U7" s="27">
        <f t="shared" ref="U7:U12" si="7">M7</f>
        <v>0</v>
      </c>
      <c r="V7" s="27">
        <f t="shared" ref="V7:V12" si="8">N7+O7</f>
        <v>1</v>
      </c>
    </row>
    <row r="8" spans="1:22" x14ac:dyDescent="0.25">
      <c r="A8" s="24" t="s">
        <v>39</v>
      </c>
      <c r="B8" s="17">
        <f>COUNTIF(Base!$W:$W,B$1)</f>
        <v>0</v>
      </c>
      <c r="C8" s="17">
        <f>COUNTIF(Base!$W:$W,C$1)</f>
        <v>0</v>
      </c>
      <c r="D8" s="17">
        <f>COUNTIF(Base!$W:$W,D$1)</f>
        <v>2</v>
      </c>
      <c r="E8" s="17">
        <f>COUNTIF(Base!$W:$W,E$1)</f>
        <v>7</v>
      </c>
      <c r="F8" s="17">
        <f>COUNTIF(Base!$W:$W,F$1)</f>
        <v>2</v>
      </c>
      <c r="G8" s="17">
        <f>COUNTIF(Base!$W:$W,G$1)</f>
        <v>0</v>
      </c>
      <c r="H8" s="17">
        <f t="shared" ref="H8:H12" si="9">SUM(B8:G8)</f>
        <v>11</v>
      </c>
      <c r="K8" s="25">
        <f t="shared" si="5"/>
        <v>0</v>
      </c>
      <c r="L8" s="25">
        <f t="shared" si="5"/>
        <v>0</v>
      </c>
      <c r="M8" s="25">
        <f t="shared" si="5"/>
        <v>0.18181818181818182</v>
      </c>
      <c r="N8" s="25">
        <f t="shared" si="5"/>
        <v>0.63636363636363635</v>
      </c>
      <c r="O8" s="25">
        <f t="shared" si="5"/>
        <v>0.18181818181818182</v>
      </c>
      <c r="P8" s="25">
        <f t="shared" si="5"/>
        <v>0</v>
      </c>
      <c r="Q8" s="26">
        <f t="shared" ref="Q8:Q12" si="10">SUM(K8:P8)</f>
        <v>1</v>
      </c>
      <c r="T8" s="27">
        <f t="shared" si="6"/>
        <v>0</v>
      </c>
      <c r="U8" s="27">
        <f t="shared" si="7"/>
        <v>0.18181818181818182</v>
      </c>
      <c r="V8" s="27">
        <f t="shared" si="8"/>
        <v>0.81818181818181812</v>
      </c>
    </row>
    <row r="9" spans="1:22" x14ac:dyDescent="0.25">
      <c r="A9" s="24" t="s">
        <v>40</v>
      </c>
      <c r="B9" s="17">
        <f>COUNTIF(Base!$X:$X,B$1)</f>
        <v>0</v>
      </c>
      <c r="C9" s="17">
        <f>COUNTIF(Base!$X:$X,C$1)</f>
        <v>1</v>
      </c>
      <c r="D9" s="17">
        <f>COUNTIF(Base!$X:$X,D$1)</f>
        <v>4</v>
      </c>
      <c r="E9" s="17">
        <f>COUNTIF(Base!$X:$X,E$1)</f>
        <v>6</v>
      </c>
      <c r="F9" s="17">
        <f>COUNTIF(Base!$X:$X,F$1)</f>
        <v>0</v>
      </c>
      <c r="G9" s="17">
        <f>COUNTIF(Base!$X:$X,G$1)</f>
        <v>0</v>
      </c>
      <c r="H9" s="17">
        <f t="shared" si="9"/>
        <v>11</v>
      </c>
      <c r="K9" s="25">
        <f t="shared" si="5"/>
        <v>0</v>
      </c>
      <c r="L9" s="25">
        <f t="shared" si="5"/>
        <v>9.0909090909090912E-2</v>
      </c>
      <c r="M9" s="25">
        <f t="shared" si="5"/>
        <v>0.36363636363636365</v>
      </c>
      <c r="N9" s="25">
        <f t="shared" si="5"/>
        <v>0.54545454545454541</v>
      </c>
      <c r="O9" s="25">
        <f t="shared" si="5"/>
        <v>0</v>
      </c>
      <c r="P9" s="25">
        <f t="shared" si="5"/>
        <v>0</v>
      </c>
      <c r="Q9" s="26">
        <f t="shared" si="10"/>
        <v>1</v>
      </c>
      <c r="T9" s="27">
        <f t="shared" si="6"/>
        <v>9.0909090909090912E-2</v>
      </c>
      <c r="U9" s="27">
        <f t="shared" si="7"/>
        <v>0.36363636363636365</v>
      </c>
      <c r="V9" s="27">
        <f t="shared" si="8"/>
        <v>0.54545454545454541</v>
      </c>
    </row>
    <row r="10" spans="1:22" x14ac:dyDescent="0.25">
      <c r="A10" s="24" t="s">
        <v>41</v>
      </c>
      <c r="B10" s="17">
        <f>COUNTIF(Base!$Y:$Y,B$1)</f>
        <v>0</v>
      </c>
      <c r="C10" s="17">
        <f>COUNTIF(Base!$Y:$Y,C$1)</f>
        <v>3</v>
      </c>
      <c r="D10" s="17">
        <f>COUNTIF(Base!$Y:$Y,D$1)</f>
        <v>1</v>
      </c>
      <c r="E10" s="17">
        <f>COUNTIF(Base!$Y:$Y,E$1)</f>
        <v>7</v>
      </c>
      <c r="F10" s="17">
        <f>COUNTIF(Base!$Y:$Y,F$1)</f>
        <v>0</v>
      </c>
      <c r="G10" s="17">
        <f>COUNTIF(Base!$Y:$Y,G$1)</f>
        <v>0</v>
      </c>
      <c r="H10" s="17">
        <f t="shared" si="9"/>
        <v>11</v>
      </c>
      <c r="K10" s="25">
        <f t="shared" si="5"/>
        <v>0</v>
      </c>
      <c r="L10" s="25">
        <f t="shared" si="5"/>
        <v>0.27272727272727271</v>
      </c>
      <c r="M10" s="25">
        <f t="shared" si="5"/>
        <v>9.0909090909090912E-2</v>
      </c>
      <c r="N10" s="25">
        <f t="shared" si="5"/>
        <v>0.63636363636363635</v>
      </c>
      <c r="O10" s="25">
        <f t="shared" si="5"/>
        <v>0</v>
      </c>
      <c r="P10" s="25">
        <f t="shared" si="5"/>
        <v>0</v>
      </c>
      <c r="Q10" s="26">
        <f t="shared" si="10"/>
        <v>1</v>
      </c>
      <c r="T10" s="27">
        <f t="shared" si="6"/>
        <v>0.27272727272727271</v>
      </c>
      <c r="U10" s="27">
        <f t="shared" si="7"/>
        <v>9.0909090909090912E-2</v>
      </c>
      <c r="V10" s="27">
        <f t="shared" si="8"/>
        <v>0.63636363636363635</v>
      </c>
    </row>
    <row r="11" spans="1:22" x14ac:dyDescent="0.25">
      <c r="A11" s="24" t="s">
        <v>42</v>
      </c>
      <c r="B11" s="17">
        <f>COUNTIF(Base!$Z:$Z,B$1)</f>
        <v>0</v>
      </c>
      <c r="C11" s="17">
        <f>COUNTIF(Base!$Z:$Z,C$1)</f>
        <v>0</v>
      </c>
      <c r="D11" s="17">
        <f>COUNTIF(Base!$Z:$Z,D$1)</f>
        <v>2</v>
      </c>
      <c r="E11" s="17">
        <f>COUNTIF(Base!$Z:$Z,E$1)</f>
        <v>8</v>
      </c>
      <c r="F11" s="17">
        <f>COUNTIF(Base!$Z:$Z,F$1)</f>
        <v>1</v>
      </c>
      <c r="G11" s="17">
        <f>COUNTIF(Base!$Z:$Z,G$1)</f>
        <v>0</v>
      </c>
      <c r="H11" s="17">
        <f t="shared" si="9"/>
        <v>11</v>
      </c>
      <c r="K11" s="25">
        <f t="shared" si="5"/>
        <v>0</v>
      </c>
      <c r="L11" s="25">
        <f t="shared" si="5"/>
        <v>0</v>
      </c>
      <c r="M11" s="25">
        <f t="shared" si="5"/>
        <v>0.18181818181818182</v>
      </c>
      <c r="N11" s="25">
        <f t="shared" si="5"/>
        <v>0.72727272727272729</v>
      </c>
      <c r="O11" s="25">
        <f t="shared" si="5"/>
        <v>9.0909090909090912E-2</v>
      </c>
      <c r="P11" s="25">
        <f t="shared" si="5"/>
        <v>0</v>
      </c>
      <c r="Q11" s="26">
        <f t="shared" si="10"/>
        <v>1</v>
      </c>
      <c r="T11" s="27">
        <f t="shared" si="6"/>
        <v>0</v>
      </c>
      <c r="U11" s="27">
        <f t="shared" si="7"/>
        <v>0.18181818181818182</v>
      </c>
      <c r="V11" s="27">
        <f t="shared" si="8"/>
        <v>0.81818181818181823</v>
      </c>
    </row>
    <row r="12" spans="1:22" x14ac:dyDescent="0.25">
      <c r="A12" s="24" t="s">
        <v>43</v>
      </c>
      <c r="B12" s="17">
        <f>COUNTIF(Base!$AA:$AA,B$1)</f>
        <v>1</v>
      </c>
      <c r="C12" s="17">
        <f>COUNTIF(Base!$AA:$AA,C$1)</f>
        <v>1</v>
      </c>
      <c r="D12" s="17">
        <f>COUNTIF(Base!$AA:$AA,D$1)</f>
        <v>4</v>
      </c>
      <c r="E12" s="17">
        <f>COUNTIF(Base!$AA:$AA,E$1)</f>
        <v>4</v>
      </c>
      <c r="F12" s="17">
        <f>COUNTIF(Base!$AA:$AA,F$1)</f>
        <v>1</v>
      </c>
      <c r="G12" s="17">
        <f>COUNTIF(Base!$AA:$AA,G$1)</f>
        <v>0</v>
      </c>
      <c r="H12" s="17">
        <f t="shared" si="9"/>
        <v>11</v>
      </c>
      <c r="K12" s="25">
        <f t="shared" si="5"/>
        <v>9.0909090909090912E-2</v>
      </c>
      <c r="L12" s="25">
        <f t="shared" si="5"/>
        <v>9.0909090909090912E-2</v>
      </c>
      <c r="M12" s="25">
        <f t="shared" si="5"/>
        <v>0.36363636363636365</v>
      </c>
      <c r="N12" s="25">
        <f t="shared" si="5"/>
        <v>0.36363636363636365</v>
      </c>
      <c r="O12" s="25">
        <f t="shared" si="5"/>
        <v>9.0909090909090912E-2</v>
      </c>
      <c r="P12" s="25">
        <f t="shared" si="5"/>
        <v>0</v>
      </c>
      <c r="Q12" s="26">
        <f t="shared" si="10"/>
        <v>1</v>
      </c>
      <c r="T12" s="27">
        <f t="shared" si="6"/>
        <v>0.18181818181818182</v>
      </c>
      <c r="U12" s="27">
        <f t="shared" si="7"/>
        <v>0.36363636363636365</v>
      </c>
      <c r="V12" s="27">
        <f t="shared" si="8"/>
        <v>0.45454545454545459</v>
      </c>
    </row>
    <row r="15" spans="1:22" x14ac:dyDescent="0.25">
      <c r="A15" s="21" t="s">
        <v>22</v>
      </c>
      <c r="B15" s="22" t="s">
        <v>100</v>
      </c>
      <c r="C15" s="22" t="s">
        <v>101</v>
      </c>
      <c r="D15" s="22" t="s">
        <v>102</v>
      </c>
      <c r="E15" s="23" t="s">
        <v>103</v>
      </c>
      <c r="F15" s="23" t="s">
        <v>104</v>
      </c>
      <c r="G15" s="23"/>
      <c r="H15" s="23" t="s">
        <v>117</v>
      </c>
      <c r="K15" s="22" t="s">
        <v>100</v>
      </c>
      <c r="L15" s="22" t="s">
        <v>101</v>
      </c>
      <c r="M15" s="22" t="s">
        <v>102</v>
      </c>
      <c r="N15" s="23" t="s">
        <v>103</v>
      </c>
      <c r="O15" s="23" t="s">
        <v>104</v>
      </c>
      <c r="P15" s="23"/>
      <c r="Q15" s="23" t="s">
        <v>117</v>
      </c>
      <c r="T15" s="22" t="s">
        <v>118</v>
      </c>
      <c r="U15" s="22" t="s">
        <v>119</v>
      </c>
      <c r="V15" s="22" t="s">
        <v>120</v>
      </c>
    </row>
    <row r="16" spans="1:22" x14ac:dyDescent="0.25">
      <c r="A16" s="32" t="s">
        <v>44</v>
      </c>
      <c r="B16" s="17">
        <f>COUNTIF(Base!$AB:$AB,B$1)</f>
        <v>0</v>
      </c>
      <c r="C16" s="17">
        <f>COUNTIF(Base!$AB:$AB,C$1)</f>
        <v>1</v>
      </c>
      <c r="D16" s="17">
        <f>COUNTIF(Base!$AB:$AB,D$1)</f>
        <v>2</v>
      </c>
      <c r="E16" s="17">
        <f>COUNTIF(Base!$AB:$AB,E$1)</f>
        <v>8</v>
      </c>
      <c r="F16" s="17">
        <f>COUNTIF(Base!$AB:$AB,F$1)</f>
        <v>0</v>
      </c>
      <c r="G16" s="17"/>
      <c r="H16" s="17">
        <f t="shared" ref="H16:H21" si="11">SUM(B16:F16)</f>
        <v>11</v>
      </c>
      <c r="K16" s="25">
        <f t="shared" ref="K16:O21" si="12">B16/$H16</f>
        <v>0</v>
      </c>
      <c r="L16" s="25">
        <f t="shared" si="12"/>
        <v>9.0909090909090912E-2</v>
      </c>
      <c r="M16" s="25">
        <f t="shared" si="12"/>
        <v>0.18181818181818182</v>
      </c>
      <c r="N16" s="25">
        <f t="shared" si="12"/>
        <v>0.72727272727272729</v>
      </c>
      <c r="O16" s="25">
        <f t="shared" si="12"/>
        <v>0</v>
      </c>
      <c r="P16" s="25"/>
      <c r="Q16" s="26">
        <f t="shared" ref="Q16:Q21" si="13">SUM(K16:O16)</f>
        <v>1</v>
      </c>
      <c r="T16" s="27">
        <f t="shared" ref="T16:T21" si="14">K16+L16</f>
        <v>9.0909090909090912E-2</v>
      </c>
      <c r="U16" s="27">
        <f t="shared" ref="U16:U21" si="15">M16</f>
        <v>0.18181818181818182</v>
      </c>
      <c r="V16" s="27">
        <f t="shared" ref="V16:V21" si="16">N16+O16</f>
        <v>0.72727272727272729</v>
      </c>
    </row>
    <row r="17" spans="1:22" x14ac:dyDescent="0.25">
      <c r="A17" s="32" t="s">
        <v>45</v>
      </c>
      <c r="B17" s="17">
        <f>COUNTIF(Base!$AC:$AC,B$1)</f>
        <v>0</v>
      </c>
      <c r="C17" s="17">
        <f>COUNTIF(Base!$AC:$AC,C$1)</f>
        <v>2</v>
      </c>
      <c r="D17" s="17">
        <f>COUNTIF(Base!$AC:$AC,D$1)</f>
        <v>1</v>
      </c>
      <c r="E17" s="17">
        <f>COUNTIF(Base!$AC:$AC,E$1)</f>
        <v>7</v>
      </c>
      <c r="F17" s="17">
        <f>COUNTIF(Base!$AC:$AC,F$1)</f>
        <v>1</v>
      </c>
      <c r="G17" s="17"/>
      <c r="H17" s="17">
        <f t="shared" si="11"/>
        <v>11</v>
      </c>
      <c r="K17" s="25">
        <f t="shared" si="12"/>
        <v>0</v>
      </c>
      <c r="L17" s="25">
        <f t="shared" si="12"/>
        <v>0.18181818181818182</v>
      </c>
      <c r="M17" s="25">
        <f t="shared" si="12"/>
        <v>9.0909090909090912E-2</v>
      </c>
      <c r="N17" s="25">
        <f t="shared" si="12"/>
        <v>0.63636363636363635</v>
      </c>
      <c r="O17" s="25">
        <f t="shared" si="12"/>
        <v>9.0909090909090912E-2</v>
      </c>
      <c r="P17" s="25"/>
      <c r="Q17" s="26">
        <f t="shared" si="13"/>
        <v>1</v>
      </c>
      <c r="T17" s="27">
        <f t="shared" si="14"/>
        <v>0.18181818181818182</v>
      </c>
      <c r="U17" s="27">
        <f t="shared" si="15"/>
        <v>9.0909090909090912E-2</v>
      </c>
      <c r="V17" s="27">
        <f t="shared" si="16"/>
        <v>0.72727272727272729</v>
      </c>
    </row>
    <row r="18" spans="1:22" x14ac:dyDescent="0.25">
      <c r="A18" s="32" t="s">
        <v>46</v>
      </c>
      <c r="B18" s="17">
        <f>COUNTIF(Base!$AD:$AD,B$1)</f>
        <v>0</v>
      </c>
      <c r="C18" s="17">
        <f>COUNTIF(Base!$AD:$AD,C$1)</f>
        <v>0</v>
      </c>
      <c r="D18" s="17">
        <f>COUNTIF(Base!$AD:$AD,D$1)</f>
        <v>0</v>
      </c>
      <c r="E18" s="17">
        <f>COUNTIF(Base!$AD:$AD,E$1)</f>
        <v>11</v>
      </c>
      <c r="F18" s="17">
        <f>COUNTIF(Base!$AD:$AD,F$1)</f>
        <v>0</v>
      </c>
      <c r="G18" s="17"/>
      <c r="H18" s="17">
        <f t="shared" si="11"/>
        <v>11</v>
      </c>
      <c r="K18" s="25">
        <f t="shared" si="12"/>
        <v>0</v>
      </c>
      <c r="L18" s="25">
        <f t="shared" si="12"/>
        <v>0</v>
      </c>
      <c r="M18" s="25">
        <f t="shared" si="12"/>
        <v>0</v>
      </c>
      <c r="N18" s="25">
        <f t="shared" si="12"/>
        <v>1</v>
      </c>
      <c r="O18" s="25">
        <f t="shared" si="12"/>
        <v>0</v>
      </c>
      <c r="P18" s="25"/>
      <c r="Q18" s="26">
        <f t="shared" si="13"/>
        <v>1</v>
      </c>
      <c r="T18" s="27">
        <f t="shared" si="14"/>
        <v>0</v>
      </c>
      <c r="U18" s="27">
        <f t="shared" si="15"/>
        <v>0</v>
      </c>
      <c r="V18" s="27">
        <f t="shared" si="16"/>
        <v>1</v>
      </c>
    </row>
    <row r="19" spans="1:22" x14ac:dyDescent="0.25">
      <c r="A19" s="32" t="s">
        <v>47</v>
      </c>
      <c r="B19" s="17">
        <f>COUNTIF(Base!$AE:$AE,B$1)</f>
        <v>0</v>
      </c>
      <c r="C19" s="17">
        <f>COUNTIF(Base!$AE:$AE,C$1)</f>
        <v>0</v>
      </c>
      <c r="D19" s="17">
        <f>COUNTIF(Base!$AE:$AE,D$1)</f>
        <v>0</v>
      </c>
      <c r="E19" s="17">
        <f>COUNTIF(Base!$AE:$AE,E$1)</f>
        <v>10</v>
      </c>
      <c r="F19" s="17">
        <f>COUNTIF(Base!$AE:$AE,F$1)</f>
        <v>1</v>
      </c>
      <c r="G19" s="17"/>
      <c r="H19" s="17">
        <f t="shared" si="11"/>
        <v>11</v>
      </c>
      <c r="K19" s="25">
        <f t="shared" si="12"/>
        <v>0</v>
      </c>
      <c r="L19" s="25">
        <f t="shared" si="12"/>
        <v>0</v>
      </c>
      <c r="M19" s="25">
        <f t="shared" si="12"/>
        <v>0</v>
      </c>
      <c r="N19" s="25">
        <f t="shared" si="12"/>
        <v>0.90909090909090906</v>
      </c>
      <c r="O19" s="25">
        <f t="shared" si="12"/>
        <v>9.0909090909090912E-2</v>
      </c>
      <c r="P19" s="25"/>
      <c r="Q19" s="26">
        <f t="shared" si="13"/>
        <v>1</v>
      </c>
      <c r="T19" s="27">
        <f t="shared" si="14"/>
        <v>0</v>
      </c>
      <c r="U19" s="27">
        <f t="shared" si="15"/>
        <v>0</v>
      </c>
      <c r="V19" s="27">
        <f t="shared" si="16"/>
        <v>1</v>
      </c>
    </row>
    <row r="20" spans="1:22" x14ac:dyDescent="0.25">
      <c r="A20" s="32" t="s">
        <v>48</v>
      </c>
      <c r="B20" s="17">
        <f>COUNTIF(Base!$AF:$AF,B$1)</f>
        <v>0</v>
      </c>
      <c r="C20" s="17">
        <f>COUNTIF(Base!$AF:$AF,C$1)</f>
        <v>0</v>
      </c>
      <c r="D20" s="17">
        <f>COUNTIF(Base!$AF:$AF,D$1)</f>
        <v>1</v>
      </c>
      <c r="E20" s="17">
        <f>COUNTIF(Base!$AF:$AF,E$1)</f>
        <v>9</v>
      </c>
      <c r="F20" s="17">
        <f>COUNTIF(Base!$AF:$AF,F$1)</f>
        <v>1</v>
      </c>
      <c r="G20" s="17"/>
      <c r="H20" s="17">
        <f t="shared" si="11"/>
        <v>11</v>
      </c>
      <c r="K20" s="25">
        <f t="shared" si="12"/>
        <v>0</v>
      </c>
      <c r="L20" s="25">
        <f t="shared" si="12"/>
        <v>0</v>
      </c>
      <c r="M20" s="25">
        <f t="shared" si="12"/>
        <v>9.0909090909090912E-2</v>
      </c>
      <c r="N20" s="25">
        <f t="shared" si="12"/>
        <v>0.81818181818181823</v>
      </c>
      <c r="O20" s="25">
        <f t="shared" si="12"/>
        <v>9.0909090909090912E-2</v>
      </c>
      <c r="P20" s="25"/>
      <c r="Q20" s="26">
        <f t="shared" si="13"/>
        <v>1</v>
      </c>
      <c r="T20" s="27">
        <f t="shared" si="14"/>
        <v>0</v>
      </c>
      <c r="U20" s="27">
        <f t="shared" si="15"/>
        <v>9.0909090909090912E-2</v>
      </c>
      <c r="V20" s="27">
        <f t="shared" si="16"/>
        <v>0.90909090909090917</v>
      </c>
    </row>
    <row r="21" spans="1:22" x14ac:dyDescent="0.25">
      <c r="A21" s="32" t="s">
        <v>49</v>
      </c>
      <c r="B21" s="17">
        <f>COUNTIF(Base!$AG:$AG,B$1)</f>
        <v>0</v>
      </c>
      <c r="C21" s="17">
        <f>COUNTIF(Base!$AG:$AG,C$1)</f>
        <v>1</v>
      </c>
      <c r="D21" s="17">
        <f>COUNTIF(Base!$AG:$AG,D$1)</f>
        <v>7</v>
      </c>
      <c r="E21" s="17">
        <f>COUNTIF(Base!$AG:$AG,E$1)</f>
        <v>2</v>
      </c>
      <c r="F21" s="17">
        <f>COUNTIF(Base!$AG:$AG,F$1)</f>
        <v>1</v>
      </c>
      <c r="G21" s="17"/>
      <c r="H21" s="17">
        <f t="shared" si="11"/>
        <v>11</v>
      </c>
      <c r="K21" s="25">
        <f t="shared" si="12"/>
        <v>0</v>
      </c>
      <c r="L21" s="25">
        <f t="shared" si="12"/>
        <v>9.0909090909090912E-2</v>
      </c>
      <c r="M21" s="25">
        <f t="shared" si="12"/>
        <v>0.63636363636363635</v>
      </c>
      <c r="N21" s="25">
        <f t="shared" si="12"/>
        <v>0.18181818181818182</v>
      </c>
      <c r="O21" s="25">
        <f t="shared" si="12"/>
        <v>9.0909090909090912E-2</v>
      </c>
      <c r="P21" s="25"/>
      <c r="Q21" s="26">
        <f t="shared" si="13"/>
        <v>1</v>
      </c>
      <c r="T21" s="27">
        <f t="shared" si="14"/>
        <v>9.0909090909090912E-2</v>
      </c>
      <c r="U21" s="27">
        <f t="shared" si="15"/>
        <v>0.63636363636363635</v>
      </c>
      <c r="V21" s="27">
        <f t="shared" si="16"/>
        <v>0.27272727272727271</v>
      </c>
    </row>
    <row r="24" spans="1:22" x14ac:dyDescent="0.25">
      <c r="A24" s="21" t="s">
        <v>23</v>
      </c>
      <c r="B24" s="22" t="s">
        <v>100</v>
      </c>
      <c r="C24" s="22" t="s">
        <v>101</v>
      </c>
      <c r="D24" s="22" t="s">
        <v>102</v>
      </c>
      <c r="E24" s="23" t="s">
        <v>103</v>
      </c>
      <c r="F24" s="23" t="s">
        <v>104</v>
      </c>
      <c r="G24" s="23"/>
      <c r="H24" s="23" t="s">
        <v>117</v>
      </c>
      <c r="K24" s="22" t="s">
        <v>100</v>
      </c>
      <c r="L24" s="22" t="s">
        <v>101</v>
      </c>
      <c r="M24" s="22" t="s">
        <v>102</v>
      </c>
      <c r="N24" s="23" t="s">
        <v>103</v>
      </c>
      <c r="O24" s="23" t="s">
        <v>104</v>
      </c>
      <c r="P24" s="23"/>
      <c r="Q24" s="23" t="s">
        <v>117</v>
      </c>
      <c r="T24" s="22" t="s">
        <v>118</v>
      </c>
      <c r="U24" s="22" t="s">
        <v>119</v>
      </c>
      <c r="V24" s="22" t="s">
        <v>120</v>
      </c>
    </row>
    <row r="25" spans="1:22" x14ac:dyDescent="0.25">
      <c r="A25" s="32" t="s">
        <v>50</v>
      </c>
      <c r="B25" s="17">
        <f>COUNTIF(Base!$AH:$AH,B$1)</f>
        <v>0</v>
      </c>
      <c r="C25" s="17">
        <f>COUNTIF(Base!$AH:$AH,C$1)</f>
        <v>1</v>
      </c>
      <c r="D25" s="17">
        <f>COUNTIF(Base!$AH:$AH,D$1)</f>
        <v>3</v>
      </c>
      <c r="E25" s="17">
        <f>COUNTIF(Base!$AH:$AH,E$1)</f>
        <v>6</v>
      </c>
      <c r="F25" s="17">
        <f>COUNTIF(Base!$AH:$AH,F$1)</f>
        <v>1</v>
      </c>
      <c r="G25" s="17"/>
      <c r="H25" s="17">
        <f t="shared" ref="H25:H31" si="17">SUM(B25:F25)</f>
        <v>11</v>
      </c>
      <c r="K25" s="25">
        <f t="shared" ref="K25:O31" si="18">B25/$H25</f>
        <v>0</v>
      </c>
      <c r="L25" s="25">
        <f t="shared" si="18"/>
        <v>9.0909090909090912E-2</v>
      </c>
      <c r="M25" s="25">
        <f t="shared" si="18"/>
        <v>0.27272727272727271</v>
      </c>
      <c r="N25" s="25">
        <f t="shared" si="18"/>
        <v>0.54545454545454541</v>
      </c>
      <c r="O25" s="25">
        <f t="shared" si="18"/>
        <v>9.0909090909090912E-2</v>
      </c>
      <c r="P25" s="25"/>
      <c r="Q25" s="26">
        <f t="shared" ref="Q25:Q31" si="19">SUM(K25:O25)</f>
        <v>1</v>
      </c>
      <c r="T25" s="27">
        <f t="shared" ref="T25:T31" si="20">K25+L25</f>
        <v>9.0909090909090912E-2</v>
      </c>
      <c r="U25" s="27">
        <f t="shared" ref="U25:U31" si="21">M25</f>
        <v>0.27272727272727271</v>
      </c>
      <c r="V25" s="27">
        <f t="shared" ref="V25:V31" si="22">N25+O25</f>
        <v>0.63636363636363635</v>
      </c>
    </row>
    <row r="26" spans="1:22" x14ac:dyDescent="0.25">
      <c r="A26" s="32" t="s">
        <v>51</v>
      </c>
      <c r="B26" s="17">
        <f>COUNTIF(Base!$AI:$AI,B$1)</f>
        <v>0</v>
      </c>
      <c r="C26" s="17">
        <f>COUNTIF(Base!$AI:$AI,C$1)</f>
        <v>1</v>
      </c>
      <c r="D26" s="17">
        <f>COUNTIF(Base!$AI:$AI,D$1)</f>
        <v>6</v>
      </c>
      <c r="E26" s="17">
        <f>COUNTIF(Base!$AI:$AI,E$1)</f>
        <v>3</v>
      </c>
      <c r="F26" s="17">
        <f>COUNTIF(Base!$AI:$AI,F$1)</f>
        <v>1</v>
      </c>
      <c r="G26" s="17"/>
      <c r="H26" s="17">
        <f t="shared" si="17"/>
        <v>11</v>
      </c>
      <c r="K26" s="25">
        <f t="shared" si="18"/>
        <v>0</v>
      </c>
      <c r="L26" s="25">
        <f t="shared" si="18"/>
        <v>9.0909090909090912E-2</v>
      </c>
      <c r="M26" s="25">
        <f t="shared" si="18"/>
        <v>0.54545454545454541</v>
      </c>
      <c r="N26" s="25">
        <f t="shared" si="18"/>
        <v>0.27272727272727271</v>
      </c>
      <c r="O26" s="25">
        <f t="shared" si="18"/>
        <v>9.0909090909090912E-2</v>
      </c>
      <c r="P26" s="25"/>
      <c r="Q26" s="26">
        <f t="shared" si="19"/>
        <v>1</v>
      </c>
      <c r="T26" s="27">
        <f t="shared" si="20"/>
        <v>9.0909090909090912E-2</v>
      </c>
      <c r="U26" s="27">
        <f t="shared" si="21"/>
        <v>0.54545454545454541</v>
      </c>
      <c r="V26" s="27">
        <f t="shared" si="22"/>
        <v>0.36363636363636365</v>
      </c>
    </row>
    <row r="27" spans="1:22" x14ac:dyDescent="0.25">
      <c r="A27" s="32" t="s">
        <v>52</v>
      </c>
      <c r="B27" s="17">
        <f>COUNTIF(Base!$AJ:$AJ,B$1)</f>
        <v>0</v>
      </c>
      <c r="C27" s="17">
        <f>COUNTIF(Base!$AJ:$AJ,C$1)</f>
        <v>0</v>
      </c>
      <c r="D27" s="17">
        <f>COUNTIF(Base!$AJ:$AJ,D$1)</f>
        <v>3</v>
      </c>
      <c r="E27" s="17">
        <f>COUNTIF(Base!$AJ:$AJ,E$1)</f>
        <v>8</v>
      </c>
      <c r="F27" s="17">
        <f>COUNTIF(Base!$AJ:$AJ,F$1)</f>
        <v>0</v>
      </c>
      <c r="G27" s="17"/>
      <c r="H27" s="17">
        <f t="shared" si="17"/>
        <v>11</v>
      </c>
      <c r="K27" s="25">
        <f t="shared" si="18"/>
        <v>0</v>
      </c>
      <c r="L27" s="25">
        <f t="shared" si="18"/>
        <v>0</v>
      </c>
      <c r="M27" s="25">
        <f t="shared" si="18"/>
        <v>0.27272727272727271</v>
      </c>
      <c r="N27" s="25">
        <f t="shared" si="18"/>
        <v>0.72727272727272729</v>
      </c>
      <c r="O27" s="25">
        <f t="shared" si="18"/>
        <v>0</v>
      </c>
      <c r="P27" s="25"/>
      <c r="Q27" s="26">
        <f t="shared" si="19"/>
        <v>1</v>
      </c>
      <c r="T27" s="27">
        <f t="shared" si="20"/>
        <v>0</v>
      </c>
      <c r="U27" s="27">
        <f t="shared" si="21"/>
        <v>0.27272727272727271</v>
      </c>
      <c r="V27" s="27">
        <f t="shared" si="22"/>
        <v>0.72727272727272729</v>
      </c>
    </row>
    <row r="28" spans="1:22" x14ac:dyDescent="0.25">
      <c r="A28" s="32" t="s">
        <v>53</v>
      </c>
      <c r="B28" s="17">
        <f>COUNTIF(Base!$AK:$AK,B$1)</f>
        <v>0</v>
      </c>
      <c r="C28" s="17">
        <f>COUNTIF(Base!$AK:$AK,C$1)</f>
        <v>0</v>
      </c>
      <c r="D28" s="17">
        <f>COUNTIF(Base!$AK:$AK,D$1)</f>
        <v>5</v>
      </c>
      <c r="E28" s="17">
        <f>COUNTIF(Base!$AK:$AK,E$1)</f>
        <v>6</v>
      </c>
      <c r="F28" s="17">
        <f>COUNTIF(Base!$AK:$AK,F$1)</f>
        <v>0</v>
      </c>
      <c r="G28" s="17"/>
      <c r="H28" s="17">
        <f t="shared" si="17"/>
        <v>11</v>
      </c>
      <c r="K28" s="25">
        <f t="shared" si="18"/>
        <v>0</v>
      </c>
      <c r="L28" s="25">
        <f t="shared" si="18"/>
        <v>0</v>
      </c>
      <c r="M28" s="25">
        <f t="shared" si="18"/>
        <v>0.45454545454545453</v>
      </c>
      <c r="N28" s="25">
        <f t="shared" si="18"/>
        <v>0.54545454545454541</v>
      </c>
      <c r="O28" s="25">
        <f t="shared" si="18"/>
        <v>0</v>
      </c>
      <c r="P28" s="25"/>
      <c r="Q28" s="26">
        <f t="shared" si="19"/>
        <v>1</v>
      </c>
      <c r="T28" s="27">
        <f t="shared" si="20"/>
        <v>0</v>
      </c>
      <c r="U28" s="27">
        <f t="shared" si="21"/>
        <v>0.45454545454545453</v>
      </c>
      <c r="V28" s="27">
        <f t="shared" si="22"/>
        <v>0.54545454545454541</v>
      </c>
    </row>
    <row r="29" spans="1:22" x14ac:dyDescent="0.25">
      <c r="A29" s="32" t="s">
        <v>54</v>
      </c>
      <c r="B29" s="17">
        <f>COUNTIF(Base!$AL:$AL,B$1)</f>
        <v>0</v>
      </c>
      <c r="C29" s="17">
        <f>COUNTIF(Base!$AL:$AL,C$1)</f>
        <v>2</v>
      </c>
      <c r="D29" s="17">
        <f>COUNTIF(Base!$AL:$AL,D$1)</f>
        <v>1</v>
      </c>
      <c r="E29" s="17">
        <f>COUNTIF(Base!$AL:$AL,E$1)</f>
        <v>7</v>
      </c>
      <c r="F29" s="17">
        <f>COUNTIF(Base!$AL:$AL,F$1)</f>
        <v>1</v>
      </c>
      <c r="G29" s="17"/>
      <c r="H29" s="17">
        <f t="shared" si="17"/>
        <v>11</v>
      </c>
      <c r="K29" s="25">
        <f t="shared" si="18"/>
        <v>0</v>
      </c>
      <c r="L29" s="25">
        <f t="shared" si="18"/>
        <v>0.18181818181818182</v>
      </c>
      <c r="M29" s="25">
        <f t="shared" si="18"/>
        <v>9.0909090909090912E-2</v>
      </c>
      <c r="N29" s="25">
        <f t="shared" si="18"/>
        <v>0.63636363636363635</v>
      </c>
      <c r="O29" s="25">
        <f t="shared" si="18"/>
        <v>9.0909090909090912E-2</v>
      </c>
      <c r="P29" s="25"/>
      <c r="Q29" s="26">
        <f t="shared" si="19"/>
        <v>1</v>
      </c>
      <c r="T29" s="27">
        <f t="shared" si="20"/>
        <v>0.18181818181818182</v>
      </c>
      <c r="U29" s="27">
        <f t="shared" si="21"/>
        <v>9.0909090909090912E-2</v>
      </c>
      <c r="V29" s="27">
        <f t="shared" si="22"/>
        <v>0.72727272727272729</v>
      </c>
    </row>
    <row r="30" spans="1:22" x14ac:dyDescent="0.25">
      <c r="A30" s="32" t="s">
        <v>55</v>
      </c>
      <c r="B30" s="17">
        <f>COUNTIF(Base!$AM:$AM,B$1)</f>
        <v>0</v>
      </c>
      <c r="C30" s="17">
        <f>COUNTIF(Base!$AM:$AM,C$1)</f>
        <v>0</v>
      </c>
      <c r="D30" s="17">
        <f>COUNTIF(Base!$AM:$AM,D$1)</f>
        <v>4</v>
      </c>
      <c r="E30" s="17">
        <f>COUNTIF(Base!$AM:$AM,E$1)</f>
        <v>7</v>
      </c>
      <c r="F30" s="17">
        <f>COUNTIF(Base!$AM:$AM,F$1)</f>
        <v>0</v>
      </c>
      <c r="G30" s="17"/>
      <c r="H30" s="17">
        <f t="shared" si="17"/>
        <v>11</v>
      </c>
      <c r="K30" s="25">
        <f t="shared" si="18"/>
        <v>0</v>
      </c>
      <c r="L30" s="25">
        <f t="shared" si="18"/>
        <v>0</v>
      </c>
      <c r="M30" s="25">
        <f t="shared" si="18"/>
        <v>0.36363636363636365</v>
      </c>
      <c r="N30" s="25">
        <f t="shared" si="18"/>
        <v>0.63636363636363635</v>
      </c>
      <c r="O30" s="25">
        <f t="shared" si="18"/>
        <v>0</v>
      </c>
      <c r="P30" s="25"/>
      <c r="Q30" s="26">
        <f t="shared" si="19"/>
        <v>1</v>
      </c>
      <c r="T30" s="27">
        <f t="shared" si="20"/>
        <v>0</v>
      </c>
      <c r="U30" s="27">
        <f t="shared" si="21"/>
        <v>0.36363636363636365</v>
      </c>
      <c r="V30" s="27">
        <f t="shared" si="22"/>
        <v>0.63636363636363635</v>
      </c>
    </row>
    <row r="31" spans="1:22" x14ac:dyDescent="0.25">
      <c r="A31" s="32" t="s">
        <v>56</v>
      </c>
      <c r="B31" s="17">
        <f>COUNTIF(Base!$AN:$AN,B$1)</f>
        <v>0</v>
      </c>
      <c r="C31" s="17">
        <f>COUNTIF(Base!$AN:$AN,C$1)</f>
        <v>1</v>
      </c>
      <c r="D31" s="17">
        <f>COUNTIF(Base!$AN:$AN,D$1)</f>
        <v>3</v>
      </c>
      <c r="E31" s="17">
        <f>COUNTIF(Base!$AN:$AN,E$1)</f>
        <v>7</v>
      </c>
      <c r="F31" s="17">
        <f>COUNTIF(Base!$AN:$AN,F$1)</f>
        <v>0</v>
      </c>
      <c r="G31" s="17"/>
      <c r="H31" s="17">
        <f t="shared" si="17"/>
        <v>11</v>
      </c>
      <c r="K31" s="25">
        <f t="shared" si="18"/>
        <v>0</v>
      </c>
      <c r="L31" s="25">
        <f t="shared" si="18"/>
        <v>9.0909090909090912E-2</v>
      </c>
      <c r="M31" s="25">
        <f t="shared" si="18"/>
        <v>0.27272727272727271</v>
      </c>
      <c r="N31" s="25">
        <f t="shared" si="18"/>
        <v>0.63636363636363635</v>
      </c>
      <c r="O31" s="25">
        <f t="shared" si="18"/>
        <v>0</v>
      </c>
      <c r="P31" s="25"/>
      <c r="Q31" s="26">
        <f t="shared" si="19"/>
        <v>1</v>
      </c>
      <c r="T31" s="27">
        <f t="shared" si="20"/>
        <v>9.0909090909090912E-2</v>
      </c>
      <c r="U31" s="27">
        <f t="shared" si="21"/>
        <v>0.27272727272727271</v>
      </c>
      <c r="V31" s="27">
        <f t="shared" si="22"/>
        <v>0.63636363636363635</v>
      </c>
    </row>
    <row r="34" spans="1:22" x14ac:dyDescent="0.25">
      <c r="A34" s="19" t="s">
        <v>24</v>
      </c>
      <c r="B34" s="33" t="s">
        <v>121</v>
      </c>
      <c r="C34" s="34" t="s">
        <v>122</v>
      </c>
      <c r="K34" s="33" t="s">
        <v>121</v>
      </c>
      <c r="L34" s="34" t="s">
        <v>122</v>
      </c>
    </row>
    <row r="35" spans="1:22" x14ac:dyDescent="0.25">
      <c r="A35" s="16" t="s">
        <v>107</v>
      </c>
      <c r="B35" s="35">
        <f>COUNTIF(Base!$AO:$AO,1)</f>
        <v>7</v>
      </c>
      <c r="C35" s="25">
        <f>B35/$B$37</f>
        <v>0.63636363636363635</v>
      </c>
      <c r="K35" s="35">
        <f>COUNTIF(Base!$AO:$AO,1)</f>
        <v>7</v>
      </c>
      <c r="L35" s="25">
        <f>K35/$B$37</f>
        <v>0.63636363636363635</v>
      </c>
    </row>
    <row r="36" spans="1:22" x14ac:dyDescent="0.25">
      <c r="A36" s="16" t="s">
        <v>108</v>
      </c>
      <c r="B36" s="17">
        <f>COUNTIF(Base!$AO:$AO,2)</f>
        <v>4</v>
      </c>
      <c r="C36" s="25">
        <f>B36/$B$37</f>
        <v>0.36363636363636365</v>
      </c>
      <c r="K36" s="17">
        <f>COUNTIF(Base!$AO:$AO,2)</f>
        <v>4</v>
      </c>
      <c r="L36" s="25">
        <f>K36/$B$37</f>
        <v>0.36363636363636365</v>
      </c>
    </row>
    <row r="37" spans="1:22" x14ac:dyDescent="0.25">
      <c r="A37" s="16" t="s">
        <v>105</v>
      </c>
      <c r="B37" s="17">
        <f>SUM(B35:B36)</f>
        <v>11</v>
      </c>
      <c r="C37" s="36"/>
      <c r="K37" s="17">
        <f>SUM(K35:K36)</f>
        <v>11</v>
      </c>
      <c r="L37" s="36"/>
    </row>
    <row r="39" spans="1:22" x14ac:dyDescent="0.25">
      <c r="A39" s="37" t="s">
        <v>123</v>
      </c>
    </row>
    <row r="40" spans="1:22" x14ac:dyDescent="0.25">
      <c r="A40" s="21" t="s">
        <v>25</v>
      </c>
      <c r="B40" s="22" t="s">
        <v>100</v>
      </c>
      <c r="C40" s="22" t="s">
        <v>101</v>
      </c>
      <c r="D40" s="22" t="s">
        <v>102</v>
      </c>
      <c r="E40" s="23" t="s">
        <v>103</v>
      </c>
      <c r="F40" s="23" t="s">
        <v>104</v>
      </c>
      <c r="G40" s="23"/>
      <c r="H40" s="23" t="s">
        <v>117</v>
      </c>
      <c r="K40" s="22" t="s">
        <v>100</v>
      </c>
      <c r="L40" s="22" t="s">
        <v>101</v>
      </c>
      <c r="M40" s="22" t="s">
        <v>102</v>
      </c>
      <c r="N40" s="23" t="s">
        <v>103</v>
      </c>
      <c r="O40" s="23" t="s">
        <v>104</v>
      </c>
      <c r="P40" s="23"/>
      <c r="Q40" s="23" t="s">
        <v>117</v>
      </c>
      <c r="T40" s="22" t="s">
        <v>118</v>
      </c>
      <c r="U40" s="22" t="s">
        <v>119</v>
      </c>
      <c r="V40" s="22" t="s">
        <v>120</v>
      </c>
    </row>
    <row r="41" spans="1:22" x14ac:dyDescent="0.25">
      <c r="A41" s="32" t="s">
        <v>57</v>
      </c>
      <c r="B41" s="17">
        <f>COUNTIF(Base!$AP:$AP,B$1)</f>
        <v>0</v>
      </c>
      <c r="C41" s="17">
        <f>COUNTIF(Base!$AP:$AP,C$1)</f>
        <v>0</v>
      </c>
      <c r="D41" s="17">
        <f>COUNTIF(Base!$AP:$AP,D$1)</f>
        <v>2</v>
      </c>
      <c r="E41" s="17">
        <f>COUNTIF(Base!$AP:$AP,E$1)</f>
        <v>5</v>
      </c>
      <c r="F41" s="17">
        <f>COUNTIF(Base!$AP:$AP,F$1)</f>
        <v>0</v>
      </c>
      <c r="G41" s="17"/>
      <c r="H41" s="35">
        <f t="shared" ref="H41" si="23">SUM(B41:F41)</f>
        <v>7</v>
      </c>
      <c r="K41" s="25">
        <f>B41/$H41</f>
        <v>0</v>
      </c>
      <c r="L41" s="25">
        <f>C41/$H41</f>
        <v>0</v>
      </c>
      <c r="M41" s="25">
        <f>D41/$H41</f>
        <v>0.2857142857142857</v>
      </c>
      <c r="N41" s="25">
        <f>E41/$H41</f>
        <v>0.7142857142857143</v>
      </c>
      <c r="O41" s="25">
        <f>F41/$H41</f>
        <v>0</v>
      </c>
      <c r="P41" s="25"/>
      <c r="Q41" s="26">
        <f t="shared" ref="Q41" si="24">SUM(K41:O41)</f>
        <v>1</v>
      </c>
      <c r="T41" s="27">
        <f t="shared" ref="T41" si="25">K41+L41</f>
        <v>0</v>
      </c>
      <c r="U41" s="27">
        <f t="shared" ref="U41" si="26">M41</f>
        <v>0.2857142857142857</v>
      </c>
      <c r="V41" s="27">
        <f t="shared" ref="V41" si="27">N41+O41</f>
        <v>0.7142857142857143</v>
      </c>
    </row>
    <row r="44" spans="1:22" x14ac:dyDescent="0.25">
      <c r="A44" s="19" t="s">
        <v>26</v>
      </c>
      <c r="B44" s="33" t="s">
        <v>121</v>
      </c>
      <c r="C44" s="34" t="s">
        <v>122</v>
      </c>
      <c r="K44" s="33" t="s">
        <v>121</v>
      </c>
      <c r="L44" s="34" t="s">
        <v>122</v>
      </c>
    </row>
    <row r="45" spans="1:22" x14ac:dyDescent="0.25">
      <c r="A45" s="16" t="s">
        <v>107</v>
      </c>
      <c r="B45" s="35">
        <f>COUNTIF(Base!$AQ:$AQ,1)</f>
        <v>9</v>
      </c>
      <c r="C45" s="25">
        <f>B45/$B$47</f>
        <v>0.81818181818181823</v>
      </c>
      <c r="K45" s="35">
        <f>COUNTIF(Base!$AQ:$AQ,1)</f>
        <v>9</v>
      </c>
      <c r="L45" s="25">
        <f>K45/$B$47</f>
        <v>0.81818181818181823</v>
      </c>
    </row>
    <row r="46" spans="1:22" x14ac:dyDescent="0.25">
      <c r="A46" s="16" t="s">
        <v>108</v>
      </c>
      <c r="B46" s="17">
        <f>COUNTIF(Base!$AQ:$AQ,2)</f>
        <v>2</v>
      </c>
      <c r="C46" s="25">
        <f>B46/$B$47</f>
        <v>0.18181818181818182</v>
      </c>
      <c r="K46" s="17">
        <f>COUNTIF(Base!$AQ:$AQ,2)</f>
        <v>2</v>
      </c>
      <c r="L46" s="25">
        <f>K46/$B$47</f>
        <v>0.18181818181818182</v>
      </c>
    </row>
    <row r="47" spans="1:22" x14ac:dyDescent="0.25">
      <c r="A47" s="16" t="s">
        <v>105</v>
      </c>
      <c r="B47" s="17">
        <f>SUM(B45:B46)</f>
        <v>11</v>
      </c>
      <c r="C47" s="36"/>
      <c r="K47" s="17">
        <f>SUM(K45:K46)</f>
        <v>11</v>
      </c>
      <c r="L47" s="36"/>
    </row>
    <row r="49" spans="1:22" x14ac:dyDescent="0.25">
      <c r="A49" s="37" t="s">
        <v>124</v>
      </c>
    </row>
    <row r="50" spans="1:22" x14ac:dyDescent="0.25">
      <c r="A50" s="21" t="s">
        <v>27</v>
      </c>
      <c r="B50" s="22" t="s">
        <v>100</v>
      </c>
      <c r="C50" s="22" t="s">
        <v>101</v>
      </c>
      <c r="D50" s="22" t="s">
        <v>102</v>
      </c>
      <c r="E50" s="23" t="s">
        <v>103</v>
      </c>
      <c r="F50" s="23" t="s">
        <v>104</v>
      </c>
      <c r="G50" s="23"/>
      <c r="H50" s="23" t="s">
        <v>117</v>
      </c>
      <c r="K50" s="22" t="s">
        <v>100</v>
      </c>
      <c r="L50" s="22" t="s">
        <v>101</v>
      </c>
      <c r="M50" s="22" t="s">
        <v>102</v>
      </c>
      <c r="N50" s="23" t="s">
        <v>103</v>
      </c>
      <c r="O50" s="23" t="s">
        <v>104</v>
      </c>
      <c r="P50" s="23"/>
      <c r="Q50" s="23" t="s">
        <v>117</v>
      </c>
      <c r="T50" s="22" t="s">
        <v>118</v>
      </c>
      <c r="U50" s="22" t="s">
        <v>119</v>
      </c>
      <c r="V50" s="22" t="s">
        <v>120</v>
      </c>
    </row>
    <row r="51" spans="1:22" x14ac:dyDescent="0.25">
      <c r="A51" s="32" t="s">
        <v>58</v>
      </c>
      <c r="B51" s="17">
        <f>COUNTIF(Base!$AR:$AR,B$1)</f>
        <v>0</v>
      </c>
      <c r="C51" s="17">
        <f>COUNTIF(Base!$AR:$AR,C$1)</f>
        <v>1</v>
      </c>
      <c r="D51" s="17">
        <f>COUNTIF(Base!$AR:$AR,D$1)</f>
        <v>0</v>
      </c>
      <c r="E51" s="17">
        <f>COUNTIF(Base!$AR:$AR,E$1)</f>
        <v>7</v>
      </c>
      <c r="F51" s="17">
        <f>COUNTIF(Base!$AR:$AR,F$1)</f>
        <v>1</v>
      </c>
      <c r="G51" s="17"/>
      <c r="H51" s="38">
        <f t="shared" ref="H51:H52" si="28">SUM(B51:F51)</f>
        <v>9</v>
      </c>
      <c r="K51" s="25">
        <f t="shared" ref="K51:O52" si="29">B51/$H51</f>
        <v>0</v>
      </c>
      <c r="L51" s="25">
        <f t="shared" si="29"/>
        <v>0.1111111111111111</v>
      </c>
      <c r="M51" s="25">
        <f t="shared" si="29"/>
        <v>0</v>
      </c>
      <c r="N51" s="25">
        <f t="shared" si="29"/>
        <v>0.77777777777777779</v>
      </c>
      <c r="O51" s="25">
        <f t="shared" si="29"/>
        <v>0.1111111111111111</v>
      </c>
      <c r="P51" s="25"/>
      <c r="Q51" s="26">
        <f t="shared" ref="Q51:Q52" si="30">SUM(K51:O51)</f>
        <v>1</v>
      </c>
      <c r="T51" s="27">
        <f t="shared" ref="T51:T52" si="31">K51+L51</f>
        <v>0.1111111111111111</v>
      </c>
      <c r="U51" s="27">
        <f t="shared" ref="U51:U52" si="32">M51</f>
        <v>0</v>
      </c>
      <c r="V51" s="27">
        <f t="shared" ref="V51:V52" si="33">N51+O51</f>
        <v>0.88888888888888884</v>
      </c>
    </row>
    <row r="52" spans="1:22" x14ac:dyDescent="0.25">
      <c r="A52" s="32" t="s">
        <v>59</v>
      </c>
      <c r="B52" s="17">
        <f>COUNTIF(Base!$AS:$AS,B$1)</f>
        <v>0</v>
      </c>
      <c r="C52" s="17">
        <f>COUNTIF(Base!$AS:$AS,C$1)</f>
        <v>1</v>
      </c>
      <c r="D52" s="17">
        <f>COUNTIF(Base!$AS:$AS,D$1)</f>
        <v>0</v>
      </c>
      <c r="E52" s="17">
        <f>COUNTIF(Base!$AS:$AS,E$1)</f>
        <v>7</v>
      </c>
      <c r="F52" s="17">
        <f>COUNTIF(Base!$AS:$AS,F$1)</f>
        <v>1</v>
      </c>
      <c r="G52" s="17"/>
      <c r="H52" s="38">
        <f t="shared" si="28"/>
        <v>9</v>
      </c>
      <c r="K52" s="25">
        <f t="shared" si="29"/>
        <v>0</v>
      </c>
      <c r="L52" s="25">
        <f t="shared" si="29"/>
        <v>0.1111111111111111</v>
      </c>
      <c r="M52" s="25">
        <f t="shared" si="29"/>
        <v>0</v>
      </c>
      <c r="N52" s="25">
        <f t="shared" si="29"/>
        <v>0.77777777777777779</v>
      </c>
      <c r="O52" s="25">
        <f t="shared" si="29"/>
        <v>0.1111111111111111</v>
      </c>
      <c r="P52" s="25"/>
      <c r="Q52" s="26">
        <f t="shared" si="30"/>
        <v>1</v>
      </c>
      <c r="T52" s="27">
        <f t="shared" si="31"/>
        <v>0.1111111111111111</v>
      </c>
      <c r="U52" s="27">
        <f t="shared" si="32"/>
        <v>0</v>
      </c>
      <c r="V52" s="27">
        <f t="shared" si="33"/>
        <v>0.88888888888888884</v>
      </c>
    </row>
    <row r="55" spans="1:22" x14ac:dyDescent="0.25">
      <c r="A55" s="21" t="s">
        <v>28</v>
      </c>
      <c r="B55" s="22" t="s">
        <v>100</v>
      </c>
      <c r="C55" s="22" t="s">
        <v>101</v>
      </c>
      <c r="D55" s="22" t="s">
        <v>102</v>
      </c>
      <c r="E55" s="23" t="s">
        <v>103</v>
      </c>
      <c r="F55" s="23" t="s">
        <v>104</v>
      </c>
      <c r="G55" s="23"/>
      <c r="H55" s="23" t="s">
        <v>117</v>
      </c>
      <c r="K55" s="22" t="s">
        <v>100</v>
      </c>
      <c r="L55" s="22" t="s">
        <v>101</v>
      </c>
      <c r="M55" s="22" t="s">
        <v>102</v>
      </c>
      <c r="N55" s="23" t="s">
        <v>103</v>
      </c>
      <c r="O55" s="23" t="s">
        <v>104</v>
      </c>
      <c r="P55" s="23"/>
      <c r="Q55" s="23" t="s">
        <v>117</v>
      </c>
      <c r="T55" s="22" t="s">
        <v>118</v>
      </c>
      <c r="U55" s="22" t="s">
        <v>119</v>
      </c>
      <c r="V55" s="22" t="s">
        <v>120</v>
      </c>
    </row>
    <row r="56" spans="1:22" x14ac:dyDescent="0.25">
      <c r="A56" s="32" t="s">
        <v>60</v>
      </c>
      <c r="B56" s="17">
        <f>COUNTIF(Base!$AT:$AT,B$1)</f>
        <v>0</v>
      </c>
      <c r="C56" s="17">
        <f>COUNTIF(Base!$AT:$AT,C$1)</f>
        <v>1</v>
      </c>
      <c r="D56" s="17">
        <f>COUNTIF(Base!$AT:$AT,D$1)</f>
        <v>2</v>
      </c>
      <c r="E56" s="17">
        <f>COUNTIF(Base!$AT:$AT,E$1)</f>
        <v>6</v>
      </c>
      <c r="F56" s="17">
        <f>COUNTIF(Base!$AT:$AT,F$1)</f>
        <v>2</v>
      </c>
      <c r="G56" s="17"/>
      <c r="H56" s="17">
        <f t="shared" ref="H56:H60" si="34">SUM(B56:F56)</f>
        <v>11</v>
      </c>
      <c r="K56" s="25">
        <f t="shared" ref="K56:O60" si="35">B56/$H56</f>
        <v>0</v>
      </c>
      <c r="L56" s="25">
        <f t="shared" si="35"/>
        <v>9.0909090909090912E-2</v>
      </c>
      <c r="M56" s="25">
        <f t="shared" si="35"/>
        <v>0.18181818181818182</v>
      </c>
      <c r="N56" s="25">
        <f t="shared" si="35"/>
        <v>0.54545454545454541</v>
      </c>
      <c r="O56" s="25">
        <f t="shared" si="35"/>
        <v>0.18181818181818182</v>
      </c>
      <c r="P56" s="25"/>
      <c r="Q56" s="26">
        <f t="shared" ref="Q56:Q60" si="36">SUM(K56:O56)</f>
        <v>1</v>
      </c>
      <c r="T56" s="27">
        <f t="shared" ref="T56:T60" si="37">K56+L56</f>
        <v>9.0909090909090912E-2</v>
      </c>
      <c r="U56" s="27">
        <f t="shared" ref="U56:U60" si="38">M56</f>
        <v>0.18181818181818182</v>
      </c>
      <c r="V56" s="27">
        <f t="shared" ref="V56:V60" si="39">N56+O56</f>
        <v>0.72727272727272729</v>
      </c>
    </row>
    <row r="57" spans="1:22" x14ac:dyDescent="0.25">
      <c r="A57" s="32" t="s">
        <v>61</v>
      </c>
      <c r="B57" s="17">
        <f>COUNTIF(Base!$AU:$AU,B$1)</f>
        <v>0</v>
      </c>
      <c r="C57" s="17">
        <f>COUNTIF(Base!$AU:$AU,C$1)</f>
        <v>6</v>
      </c>
      <c r="D57" s="17">
        <f>COUNTIF(Base!$AU:$AU,D$1)</f>
        <v>2</v>
      </c>
      <c r="E57" s="17">
        <f>COUNTIF(Base!$AU:$AU,E$1)</f>
        <v>3</v>
      </c>
      <c r="F57" s="17">
        <f>COUNTIF(Base!$AU:$AU,F$1)</f>
        <v>0</v>
      </c>
      <c r="G57" s="17"/>
      <c r="H57" s="17">
        <f t="shared" si="34"/>
        <v>11</v>
      </c>
      <c r="K57" s="25">
        <f t="shared" si="35"/>
        <v>0</v>
      </c>
      <c r="L57" s="25">
        <f t="shared" si="35"/>
        <v>0.54545454545454541</v>
      </c>
      <c r="M57" s="25">
        <f t="shared" si="35"/>
        <v>0.18181818181818182</v>
      </c>
      <c r="N57" s="25">
        <f t="shared" si="35"/>
        <v>0.27272727272727271</v>
      </c>
      <c r="O57" s="25">
        <f t="shared" si="35"/>
        <v>0</v>
      </c>
      <c r="P57" s="25"/>
      <c r="Q57" s="26">
        <f t="shared" si="36"/>
        <v>1</v>
      </c>
      <c r="T57" s="27">
        <f t="shared" si="37"/>
        <v>0.54545454545454541</v>
      </c>
      <c r="U57" s="27">
        <f t="shared" si="38"/>
        <v>0.18181818181818182</v>
      </c>
      <c r="V57" s="27">
        <f t="shared" si="39"/>
        <v>0.27272727272727271</v>
      </c>
    </row>
    <row r="58" spans="1:22" x14ac:dyDescent="0.25">
      <c r="A58" s="32" t="s">
        <v>62</v>
      </c>
      <c r="B58" s="17">
        <f>COUNTIF(Base!$AV:$AV,B$1)</f>
        <v>1</v>
      </c>
      <c r="C58" s="17">
        <f>COUNTIF(Base!$AV:$AV,C$1)</f>
        <v>4</v>
      </c>
      <c r="D58" s="17">
        <f>COUNTIF(Base!$AV:$AV,D$1)</f>
        <v>5</v>
      </c>
      <c r="E58" s="17">
        <f>COUNTIF(Base!$AV:$AV,E$1)</f>
        <v>1</v>
      </c>
      <c r="F58" s="17">
        <f>COUNTIF(Base!$AV:$AV,F$1)</f>
        <v>0</v>
      </c>
      <c r="G58" s="17"/>
      <c r="H58" s="17">
        <f t="shared" si="34"/>
        <v>11</v>
      </c>
      <c r="K58" s="25">
        <f t="shared" si="35"/>
        <v>9.0909090909090912E-2</v>
      </c>
      <c r="L58" s="25">
        <f t="shared" si="35"/>
        <v>0.36363636363636365</v>
      </c>
      <c r="M58" s="25">
        <f t="shared" si="35"/>
        <v>0.45454545454545453</v>
      </c>
      <c r="N58" s="25">
        <f t="shared" si="35"/>
        <v>9.0909090909090912E-2</v>
      </c>
      <c r="O58" s="25">
        <f t="shared" si="35"/>
        <v>0</v>
      </c>
      <c r="P58" s="25"/>
      <c r="Q58" s="26">
        <f t="shared" si="36"/>
        <v>1</v>
      </c>
      <c r="T58" s="27">
        <f t="shared" si="37"/>
        <v>0.45454545454545459</v>
      </c>
      <c r="U58" s="27">
        <f t="shared" si="38"/>
        <v>0.45454545454545453</v>
      </c>
      <c r="V58" s="27">
        <f t="shared" si="39"/>
        <v>9.0909090909090912E-2</v>
      </c>
    </row>
    <row r="59" spans="1:22" x14ac:dyDescent="0.25">
      <c r="A59" s="32" t="s">
        <v>63</v>
      </c>
      <c r="B59" s="17">
        <f>COUNTIF(Base!$AW:$AW,B$1)</f>
        <v>1</v>
      </c>
      <c r="C59" s="17">
        <f>COUNTIF(Base!$AW:$AW,C$1)</f>
        <v>7</v>
      </c>
      <c r="D59" s="17">
        <f>COUNTIF(Base!$AW:$AW,D$1)</f>
        <v>1</v>
      </c>
      <c r="E59" s="17">
        <f>COUNTIF(Base!$AW:$AW,E$1)</f>
        <v>2</v>
      </c>
      <c r="F59" s="17">
        <f>COUNTIF(Base!$AW:$AW,F$1)</f>
        <v>0</v>
      </c>
      <c r="G59" s="17"/>
      <c r="H59" s="17">
        <f t="shared" si="34"/>
        <v>11</v>
      </c>
      <c r="K59" s="25">
        <f t="shared" si="35"/>
        <v>9.0909090909090912E-2</v>
      </c>
      <c r="L59" s="25">
        <f t="shared" si="35"/>
        <v>0.63636363636363635</v>
      </c>
      <c r="M59" s="25">
        <f t="shared" si="35"/>
        <v>9.0909090909090912E-2</v>
      </c>
      <c r="N59" s="25">
        <f t="shared" si="35"/>
        <v>0.18181818181818182</v>
      </c>
      <c r="O59" s="25">
        <f t="shared" si="35"/>
        <v>0</v>
      </c>
      <c r="P59" s="25"/>
      <c r="Q59" s="26">
        <f t="shared" si="36"/>
        <v>1</v>
      </c>
      <c r="T59" s="27">
        <f t="shared" si="37"/>
        <v>0.72727272727272729</v>
      </c>
      <c r="U59" s="27">
        <f t="shared" si="38"/>
        <v>9.0909090909090912E-2</v>
      </c>
      <c r="V59" s="27">
        <f t="shared" si="39"/>
        <v>0.18181818181818182</v>
      </c>
    </row>
    <row r="60" spans="1:22" x14ac:dyDescent="0.25">
      <c r="A60" s="32" t="s">
        <v>64</v>
      </c>
      <c r="B60" s="17">
        <f>COUNTIF(Base!$AX:$AX,B$1)</f>
        <v>0</v>
      </c>
      <c r="C60" s="17">
        <f>COUNTIF(Base!$AX:$AX,C$1)</f>
        <v>1</v>
      </c>
      <c r="D60" s="17">
        <f>COUNTIF(Base!$AX:$AX,D$1)</f>
        <v>4</v>
      </c>
      <c r="E60" s="17">
        <f>COUNTIF(Base!$AX:$AX,E$1)</f>
        <v>6</v>
      </c>
      <c r="F60" s="17">
        <f>COUNTIF(Base!$AX:$AX,F$1)</f>
        <v>0</v>
      </c>
      <c r="G60" s="17"/>
      <c r="H60" s="17">
        <f t="shared" si="34"/>
        <v>11</v>
      </c>
      <c r="K60" s="25">
        <f t="shared" si="35"/>
        <v>0</v>
      </c>
      <c r="L60" s="25">
        <f t="shared" si="35"/>
        <v>9.0909090909090912E-2</v>
      </c>
      <c r="M60" s="25">
        <f t="shared" si="35"/>
        <v>0.36363636363636365</v>
      </c>
      <c r="N60" s="25">
        <f t="shared" si="35"/>
        <v>0.54545454545454541</v>
      </c>
      <c r="O60" s="25">
        <f t="shared" si="35"/>
        <v>0</v>
      </c>
      <c r="P60" s="25"/>
      <c r="Q60" s="26">
        <f t="shared" si="36"/>
        <v>1</v>
      </c>
      <c r="T60" s="27">
        <f t="shared" si="37"/>
        <v>9.0909090909090912E-2</v>
      </c>
      <c r="U60" s="27">
        <f t="shared" si="38"/>
        <v>0.36363636363636365</v>
      </c>
      <c r="V60" s="27">
        <f t="shared" si="39"/>
        <v>0.54545454545454541</v>
      </c>
    </row>
    <row r="63" spans="1:22" x14ac:dyDescent="0.25">
      <c r="A63" s="21" t="s">
        <v>29</v>
      </c>
      <c r="B63" s="22" t="s">
        <v>100</v>
      </c>
      <c r="C63" s="22" t="s">
        <v>101</v>
      </c>
      <c r="D63" s="22" t="s">
        <v>102</v>
      </c>
      <c r="E63" s="23" t="s">
        <v>103</v>
      </c>
      <c r="F63" s="23" t="s">
        <v>104</v>
      </c>
      <c r="G63" s="23"/>
      <c r="H63" s="23" t="s">
        <v>117</v>
      </c>
      <c r="K63" s="22" t="s">
        <v>100</v>
      </c>
      <c r="L63" s="22" t="s">
        <v>101</v>
      </c>
      <c r="M63" s="22" t="s">
        <v>102</v>
      </c>
      <c r="N63" s="23" t="s">
        <v>103</v>
      </c>
      <c r="O63" s="23" t="s">
        <v>104</v>
      </c>
      <c r="P63" s="23"/>
      <c r="Q63" s="23" t="s">
        <v>117</v>
      </c>
      <c r="T63" s="22" t="s">
        <v>118</v>
      </c>
      <c r="U63" s="22" t="s">
        <v>119</v>
      </c>
      <c r="V63" s="22" t="s">
        <v>120</v>
      </c>
    </row>
    <row r="64" spans="1:22" x14ac:dyDescent="0.25">
      <c r="A64" s="32" t="s">
        <v>65</v>
      </c>
      <c r="B64" s="17">
        <f>COUNTIF(Base!$AY:$AY,B$1)</f>
        <v>0</v>
      </c>
      <c r="C64" s="17">
        <f>COUNTIF(Base!$AY:$AY,C$1)</f>
        <v>4</v>
      </c>
      <c r="D64" s="17">
        <f>COUNTIF(Base!$AY:$AY,D$1)</f>
        <v>2</v>
      </c>
      <c r="E64" s="17">
        <f>COUNTIF(Base!$AY:$AY,E$1)</f>
        <v>5</v>
      </c>
      <c r="F64" s="17">
        <f>COUNTIF(Base!$AY:$AY,F$1)</f>
        <v>0</v>
      </c>
      <c r="G64" s="17"/>
      <c r="H64" s="17">
        <f t="shared" ref="H64:H67" si="40">SUM(B64:F64)</f>
        <v>11</v>
      </c>
      <c r="K64" s="25">
        <f t="shared" ref="K64:O67" si="41">B64/$H64</f>
        <v>0</v>
      </c>
      <c r="L64" s="25">
        <f t="shared" si="41"/>
        <v>0.36363636363636365</v>
      </c>
      <c r="M64" s="25">
        <f t="shared" si="41"/>
        <v>0.18181818181818182</v>
      </c>
      <c r="N64" s="25">
        <f t="shared" si="41"/>
        <v>0.45454545454545453</v>
      </c>
      <c r="O64" s="25">
        <f t="shared" si="41"/>
        <v>0</v>
      </c>
      <c r="P64" s="25"/>
      <c r="Q64" s="26">
        <f t="shared" ref="Q64:Q67" si="42">SUM(K64:O64)</f>
        <v>1</v>
      </c>
      <c r="T64" s="27">
        <f t="shared" ref="T64:T67" si="43">K64+L64</f>
        <v>0.36363636363636365</v>
      </c>
      <c r="U64" s="27">
        <f t="shared" ref="U64:U67" si="44">M64</f>
        <v>0.18181818181818182</v>
      </c>
      <c r="V64" s="27">
        <f t="shared" ref="V64:V67" si="45">N64+O64</f>
        <v>0.45454545454545453</v>
      </c>
    </row>
    <row r="65" spans="1:22" x14ac:dyDescent="0.25">
      <c r="A65" s="32" t="s">
        <v>66</v>
      </c>
      <c r="B65" s="17">
        <f>COUNTIF(Base!$AZ:$AZ,B$1)</f>
        <v>1</v>
      </c>
      <c r="C65" s="17">
        <f>COUNTIF(Base!$AZ:$AZ,C$1)</f>
        <v>5</v>
      </c>
      <c r="D65" s="17">
        <f>COUNTIF(Base!$AZ:$AZ,D$1)</f>
        <v>1</v>
      </c>
      <c r="E65" s="17">
        <f>COUNTIF(Base!$AZ:$AZ,E$1)</f>
        <v>3</v>
      </c>
      <c r="F65" s="17">
        <f>COUNTIF(Base!$AZ:$AZ,F$1)</f>
        <v>1</v>
      </c>
      <c r="G65" s="17"/>
      <c r="H65" s="17">
        <f t="shared" si="40"/>
        <v>11</v>
      </c>
      <c r="K65" s="25">
        <f t="shared" si="41"/>
        <v>9.0909090909090912E-2</v>
      </c>
      <c r="L65" s="25">
        <f t="shared" si="41"/>
        <v>0.45454545454545453</v>
      </c>
      <c r="M65" s="25">
        <f t="shared" si="41"/>
        <v>9.0909090909090912E-2</v>
      </c>
      <c r="N65" s="25">
        <f t="shared" si="41"/>
        <v>0.27272727272727271</v>
      </c>
      <c r="O65" s="25">
        <f t="shared" si="41"/>
        <v>9.0909090909090912E-2</v>
      </c>
      <c r="P65" s="25"/>
      <c r="Q65" s="26">
        <f t="shared" si="42"/>
        <v>1</v>
      </c>
      <c r="T65" s="27">
        <f t="shared" si="43"/>
        <v>0.54545454545454541</v>
      </c>
      <c r="U65" s="27">
        <f t="shared" si="44"/>
        <v>9.0909090909090912E-2</v>
      </c>
      <c r="V65" s="27">
        <f t="shared" si="45"/>
        <v>0.36363636363636365</v>
      </c>
    </row>
    <row r="66" spans="1:22" x14ac:dyDescent="0.25">
      <c r="A66" s="32" t="s">
        <v>67</v>
      </c>
      <c r="B66" s="17">
        <f>COUNTIF(Base!$BA:$BA,B$1)</f>
        <v>0</v>
      </c>
      <c r="C66" s="17">
        <f>COUNTIF(Base!$BA:$BA,C$1)</f>
        <v>3</v>
      </c>
      <c r="D66" s="17">
        <f>COUNTIF(Base!$BA:$BA,D$1)</f>
        <v>3</v>
      </c>
      <c r="E66" s="17">
        <f>COUNTIF(Base!$BA:$BA,E$1)</f>
        <v>3</v>
      </c>
      <c r="F66" s="17">
        <f>COUNTIF(Base!$BA:$BA,F$1)</f>
        <v>2</v>
      </c>
      <c r="G66" s="17"/>
      <c r="H66" s="17">
        <f t="shared" si="40"/>
        <v>11</v>
      </c>
      <c r="K66" s="25">
        <f t="shared" si="41"/>
        <v>0</v>
      </c>
      <c r="L66" s="25">
        <f t="shared" si="41"/>
        <v>0.27272727272727271</v>
      </c>
      <c r="M66" s="25">
        <f t="shared" si="41"/>
        <v>0.27272727272727271</v>
      </c>
      <c r="N66" s="25">
        <f t="shared" si="41"/>
        <v>0.27272727272727271</v>
      </c>
      <c r="O66" s="25">
        <f t="shared" si="41"/>
        <v>0.18181818181818182</v>
      </c>
      <c r="P66" s="25"/>
      <c r="Q66" s="26">
        <f t="shared" si="42"/>
        <v>1</v>
      </c>
      <c r="T66" s="27">
        <f t="shared" si="43"/>
        <v>0.27272727272727271</v>
      </c>
      <c r="U66" s="27">
        <f t="shared" si="44"/>
        <v>0.27272727272727271</v>
      </c>
      <c r="V66" s="27">
        <f t="shared" si="45"/>
        <v>0.45454545454545453</v>
      </c>
    </row>
    <row r="67" spans="1:22" x14ac:dyDescent="0.25">
      <c r="A67" s="32" t="s">
        <v>68</v>
      </c>
      <c r="B67" s="17">
        <f>COUNTIF(Base!$BB:$BB,B$1)</f>
        <v>0</v>
      </c>
      <c r="C67" s="17">
        <f>COUNTIF(Base!$BB:$BB,C$1)</f>
        <v>3</v>
      </c>
      <c r="D67" s="17">
        <f>COUNTIF(Base!$BB:$BB,D$1)</f>
        <v>2</v>
      </c>
      <c r="E67" s="17">
        <f>COUNTIF(Base!$BB:$BB,E$1)</f>
        <v>4</v>
      </c>
      <c r="F67" s="17">
        <f>COUNTIF(Base!$BB:$BB,F$1)</f>
        <v>2</v>
      </c>
      <c r="G67" s="17"/>
      <c r="H67" s="17">
        <f t="shared" si="40"/>
        <v>11</v>
      </c>
      <c r="K67" s="25">
        <f t="shared" si="41"/>
        <v>0</v>
      </c>
      <c r="L67" s="25">
        <f t="shared" si="41"/>
        <v>0.27272727272727271</v>
      </c>
      <c r="M67" s="25">
        <f t="shared" si="41"/>
        <v>0.18181818181818182</v>
      </c>
      <c r="N67" s="25">
        <f t="shared" si="41"/>
        <v>0.36363636363636365</v>
      </c>
      <c r="O67" s="25">
        <f t="shared" si="41"/>
        <v>0.18181818181818182</v>
      </c>
      <c r="P67" s="25"/>
      <c r="Q67" s="26">
        <f t="shared" si="42"/>
        <v>1</v>
      </c>
      <c r="T67" s="27">
        <f t="shared" si="43"/>
        <v>0.27272727272727271</v>
      </c>
      <c r="U67" s="27">
        <f t="shared" si="44"/>
        <v>0.18181818181818182</v>
      </c>
      <c r="V67" s="27">
        <f t="shared" si="45"/>
        <v>0.54545454545454541</v>
      </c>
    </row>
    <row r="70" spans="1:22" x14ac:dyDescent="0.25">
      <c r="A70" s="21" t="s">
        <v>30</v>
      </c>
      <c r="B70" s="22" t="s">
        <v>100</v>
      </c>
      <c r="C70" s="22" t="s">
        <v>101</v>
      </c>
      <c r="D70" s="22" t="s">
        <v>102</v>
      </c>
      <c r="E70" s="23" t="s">
        <v>103</v>
      </c>
      <c r="F70" s="23" t="s">
        <v>104</v>
      </c>
      <c r="G70" s="23"/>
      <c r="H70" s="23" t="s">
        <v>117</v>
      </c>
      <c r="K70" s="22" t="s">
        <v>100</v>
      </c>
      <c r="L70" s="22" t="s">
        <v>101</v>
      </c>
      <c r="M70" s="22" t="s">
        <v>102</v>
      </c>
      <c r="N70" s="23" t="s">
        <v>103</v>
      </c>
      <c r="O70" s="23" t="s">
        <v>104</v>
      </c>
      <c r="P70" s="23"/>
      <c r="Q70" s="23" t="s">
        <v>117</v>
      </c>
      <c r="T70" s="22" t="s">
        <v>118</v>
      </c>
      <c r="U70" s="22" t="s">
        <v>119</v>
      </c>
      <c r="V70" s="22" t="s">
        <v>120</v>
      </c>
    </row>
    <row r="71" spans="1:22" x14ac:dyDescent="0.25">
      <c r="A71" s="32" t="s">
        <v>69</v>
      </c>
      <c r="B71" s="17">
        <f>COUNTIF(Base!$BC:$BC,B$1)</f>
        <v>0</v>
      </c>
      <c r="C71" s="17">
        <f>COUNTIF(Base!$BC:$BC,C$1)</f>
        <v>2</v>
      </c>
      <c r="D71" s="17">
        <f>COUNTIF(Base!$BC:$BC,D$1)</f>
        <v>4</v>
      </c>
      <c r="E71" s="17">
        <f>COUNTIF(Base!$BC:$BC,E$1)</f>
        <v>2</v>
      </c>
      <c r="F71" s="17">
        <f>COUNTIF(Base!$BC:$BC,F$1)</f>
        <v>3</v>
      </c>
      <c r="G71" s="17"/>
      <c r="H71" s="17">
        <f t="shared" ref="H71:H76" si="46">SUM(B71:F71)</f>
        <v>11</v>
      </c>
      <c r="K71" s="25">
        <f t="shared" ref="K71:O76" si="47">B71/$H71</f>
        <v>0</v>
      </c>
      <c r="L71" s="25">
        <f t="shared" si="47"/>
        <v>0.18181818181818182</v>
      </c>
      <c r="M71" s="25">
        <f t="shared" si="47"/>
        <v>0.36363636363636365</v>
      </c>
      <c r="N71" s="25">
        <f t="shared" si="47"/>
        <v>0.18181818181818182</v>
      </c>
      <c r="O71" s="25">
        <f t="shared" si="47"/>
        <v>0.27272727272727271</v>
      </c>
      <c r="P71" s="25"/>
      <c r="Q71" s="26">
        <f t="shared" ref="Q71:Q76" si="48">SUM(K71:O71)</f>
        <v>1</v>
      </c>
      <c r="T71" s="27">
        <f t="shared" ref="T71:T76" si="49">K71+L71</f>
        <v>0.18181818181818182</v>
      </c>
      <c r="U71" s="27">
        <f t="shared" ref="U71:U76" si="50">M71</f>
        <v>0.36363636363636365</v>
      </c>
      <c r="V71" s="27">
        <f t="shared" ref="V71:V76" si="51">N71+O71</f>
        <v>0.45454545454545453</v>
      </c>
    </row>
    <row r="72" spans="1:22" x14ac:dyDescent="0.25">
      <c r="A72" s="32" t="s">
        <v>70</v>
      </c>
      <c r="B72" s="17">
        <f>COUNTIF(Base!$BD:$BD,B$1)</f>
        <v>0</v>
      </c>
      <c r="C72" s="17">
        <f>COUNTIF(Base!$BD:$BD,C$1)</f>
        <v>0</v>
      </c>
      <c r="D72" s="17">
        <f>COUNTIF(Base!$BD:$BD,D$1)</f>
        <v>1</v>
      </c>
      <c r="E72" s="17">
        <f>COUNTIF(Base!$BD:$BD,E$1)</f>
        <v>7</v>
      </c>
      <c r="F72" s="17">
        <f>COUNTIF(Base!$BD:$BD,F$1)</f>
        <v>3</v>
      </c>
      <c r="G72" s="17"/>
      <c r="H72" s="17">
        <f t="shared" si="46"/>
        <v>11</v>
      </c>
      <c r="K72" s="25">
        <f t="shared" si="47"/>
        <v>0</v>
      </c>
      <c r="L72" s="25">
        <f t="shared" si="47"/>
        <v>0</v>
      </c>
      <c r="M72" s="25">
        <f t="shared" si="47"/>
        <v>9.0909090909090912E-2</v>
      </c>
      <c r="N72" s="25">
        <f t="shared" si="47"/>
        <v>0.63636363636363635</v>
      </c>
      <c r="O72" s="25">
        <f t="shared" si="47"/>
        <v>0.27272727272727271</v>
      </c>
      <c r="P72" s="25"/>
      <c r="Q72" s="26">
        <f t="shared" si="48"/>
        <v>1</v>
      </c>
      <c r="T72" s="27">
        <f t="shared" si="49"/>
        <v>0</v>
      </c>
      <c r="U72" s="27">
        <f t="shared" si="50"/>
        <v>9.0909090909090912E-2</v>
      </c>
      <c r="V72" s="27">
        <f t="shared" si="51"/>
        <v>0.90909090909090906</v>
      </c>
    </row>
    <row r="73" spans="1:22" x14ac:dyDescent="0.25">
      <c r="A73" s="32" t="s">
        <v>71</v>
      </c>
      <c r="B73" s="17">
        <f>COUNTIF(Base!$BE:$BE,B$1)</f>
        <v>0</v>
      </c>
      <c r="C73" s="17">
        <f>COUNTIF(Base!$BE:$BE,C$1)</f>
        <v>0</v>
      </c>
      <c r="D73" s="17">
        <f>COUNTIF(Base!$BE:$BE,D$1)</f>
        <v>1</v>
      </c>
      <c r="E73" s="17">
        <f>COUNTIF(Base!$BE:$BE,E$1)</f>
        <v>8</v>
      </c>
      <c r="F73" s="17">
        <f>COUNTIF(Base!$BE:$BE,F$1)</f>
        <v>2</v>
      </c>
      <c r="G73" s="17"/>
      <c r="H73" s="17">
        <f t="shared" si="46"/>
        <v>11</v>
      </c>
      <c r="K73" s="25">
        <f t="shared" si="47"/>
        <v>0</v>
      </c>
      <c r="L73" s="25">
        <f t="shared" si="47"/>
        <v>0</v>
      </c>
      <c r="M73" s="25">
        <f t="shared" si="47"/>
        <v>9.0909090909090912E-2</v>
      </c>
      <c r="N73" s="25">
        <f t="shared" si="47"/>
        <v>0.72727272727272729</v>
      </c>
      <c r="O73" s="25">
        <f t="shared" si="47"/>
        <v>0.18181818181818182</v>
      </c>
      <c r="P73" s="25"/>
      <c r="Q73" s="26">
        <f t="shared" si="48"/>
        <v>1</v>
      </c>
      <c r="T73" s="27">
        <f t="shared" si="49"/>
        <v>0</v>
      </c>
      <c r="U73" s="27">
        <f t="shared" si="50"/>
        <v>9.0909090909090912E-2</v>
      </c>
      <c r="V73" s="27">
        <f t="shared" si="51"/>
        <v>0.90909090909090917</v>
      </c>
    </row>
    <row r="74" spans="1:22" x14ac:dyDescent="0.25">
      <c r="A74" s="32" t="s">
        <v>72</v>
      </c>
      <c r="B74" s="17">
        <f>COUNTIF(Base!$BF:$BF,B$1)</f>
        <v>0</v>
      </c>
      <c r="C74" s="17">
        <f>COUNTIF(Base!$BF:$BF,C$1)</f>
        <v>0</v>
      </c>
      <c r="D74" s="17">
        <f>COUNTIF(Base!$BF:$BF,D$1)</f>
        <v>0</v>
      </c>
      <c r="E74" s="17">
        <f>COUNTIF(Base!$BF:$BF,E$1)</f>
        <v>9</v>
      </c>
      <c r="F74" s="17">
        <f>COUNTIF(Base!$BF:$BF,F$1)</f>
        <v>2</v>
      </c>
      <c r="G74" s="17"/>
      <c r="H74" s="17">
        <f t="shared" si="46"/>
        <v>11</v>
      </c>
      <c r="K74" s="25">
        <f t="shared" si="47"/>
        <v>0</v>
      </c>
      <c r="L74" s="25">
        <f t="shared" si="47"/>
        <v>0</v>
      </c>
      <c r="M74" s="25">
        <f t="shared" si="47"/>
        <v>0</v>
      </c>
      <c r="N74" s="25">
        <f t="shared" si="47"/>
        <v>0.81818181818181823</v>
      </c>
      <c r="O74" s="25">
        <f t="shared" si="47"/>
        <v>0.18181818181818182</v>
      </c>
      <c r="P74" s="25"/>
      <c r="Q74" s="26">
        <f t="shared" si="48"/>
        <v>1</v>
      </c>
      <c r="T74" s="27">
        <f t="shared" si="49"/>
        <v>0</v>
      </c>
      <c r="U74" s="27">
        <f t="shared" si="50"/>
        <v>0</v>
      </c>
      <c r="V74" s="27">
        <f t="shared" si="51"/>
        <v>1</v>
      </c>
    </row>
    <row r="75" spans="1:22" x14ac:dyDescent="0.25">
      <c r="A75" s="32" t="s">
        <v>73</v>
      </c>
      <c r="B75" s="17">
        <f>COUNTIF(Base!$BG:$BG,B$1)</f>
        <v>0</v>
      </c>
      <c r="C75" s="17">
        <f>COUNTIF(Base!$BG:$BG,C$1)</f>
        <v>1</v>
      </c>
      <c r="D75" s="17">
        <f>COUNTIF(Base!$BG:$BG,D$1)</f>
        <v>5</v>
      </c>
      <c r="E75" s="17">
        <f>COUNTIF(Base!$BG:$BG,E$1)</f>
        <v>5</v>
      </c>
      <c r="F75" s="17">
        <f>COUNTIF(Base!$BG:$BG,F$1)</f>
        <v>0</v>
      </c>
      <c r="G75" s="17"/>
      <c r="H75" s="17">
        <f t="shared" si="46"/>
        <v>11</v>
      </c>
      <c r="K75" s="25">
        <f t="shared" si="47"/>
        <v>0</v>
      </c>
      <c r="L75" s="25">
        <f t="shared" si="47"/>
        <v>9.0909090909090912E-2</v>
      </c>
      <c r="M75" s="25">
        <f t="shared" si="47"/>
        <v>0.45454545454545453</v>
      </c>
      <c r="N75" s="25">
        <f t="shared" si="47"/>
        <v>0.45454545454545453</v>
      </c>
      <c r="O75" s="25">
        <f t="shared" si="47"/>
        <v>0</v>
      </c>
      <c r="P75" s="25"/>
      <c r="Q75" s="26">
        <f t="shared" si="48"/>
        <v>1</v>
      </c>
      <c r="T75" s="27">
        <f t="shared" si="49"/>
        <v>9.0909090909090912E-2</v>
      </c>
      <c r="U75" s="27">
        <f t="shared" si="50"/>
        <v>0.45454545454545453</v>
      </c>
      <c r="V75" s="27">
        <f t="shared" si="51"/>
        <v>0.45454545454545453</v>
      </c>
    </row>
    <row r="76" spans="1:22" x14ac:dyDescent="0.25">
      <c r="A76" s="32" t="s">
        <v>74</v>
      </c>
      <c r="B76" s="17">
        <f>COUNTIF(Base!$BH:$BH,B$1)</f>
        <v>0</v>
      </c>
      <c r="C76" s="17">
        <f>COUNTIF(Base!$BH:$BH,C$1)</f>
        <v>0</v>
      </c>
      <c r="D76" s="17">
        <f>COUNTIF(Base!$BH:$BH,D$1)</f>
        <v>0</v>
      </c>
      <c r="E76" s="17">
        <f>COUNTIF(Base!$BH:$BH,E$1)</f>
        <v>6</v>
      </c>
      <c r="F76" s="17">
        <f>COUNTIF(Base!$BH:$BH,F$1)</f>
        <v>5</v>
      </c>
      <c r="G76" s="17"/>
      <c r="H76" s="17">
        <f t="shared" si="46"/>
        <v>11</v>
      </c>
      <c r="K76" s="25">
        <f t="shared" si="47"/>
        <v>0</v>
      </c>
      <c r="L76" s="25">
        <f t="shared" si="47"/>
        <v>0</v>
      </c>
      <c r="M76" s="25">
        <f t="shared" si="47"/>
        <v>0</v>
      </c>
      <c r="N76" s="25">
        <f t="shared" si="47"/>
        <v>0.54545454545454541</v>
      </c>
      <c r="O76" s="25">
        <f t="shared" si="47"/>
        <v>0.45454545454545453</v>
      </c>
      <c r="P76" s="25"/>
      <c r="Q76" s="26">
        <f t="shared" si="48"/>
        <v>1</v>
      </c>
      <c r="T76" s="27">
        <f t="shared" si="49"/>
        <v>0</v>
      </c>
      <c r="U76" s="27">
        <f t="shared" si="50"/>
        <v>0</v>
      </c>
      <c r="V76" s="27">
        <f t="shared" si="51"/>
        <v>1</v>
      </c>
    </row>
    <row r="79" spans="1:22" x14ac:dyDescent="0.25">
      <c r="A79" s="19" t="s">
        <v>31</v>
      </c>
      <c r="B79" s="33" t="s">
        <v>121</v>
      </c>
      <c r="C79" s="34" t="s">
        <v>122</v>
      </c>
      <c r="K79" s="33" t="s">
        <v>121</v>
      </c>
      <c r="L79" s="34" t="s">
        <v>122</v>
      </c>
    </row>
    <row r="80" spans="1:22" x14ac:dyDescent="0.25">
      <c r="A80" s="16" t="s">
        <v>107</v>
      </c>
      <c r="B80" s="35">
        <f>COUNTIF(Base!$BI:$BI,1)</f>
        <v>2</v>
      </c>
      <c r="C80" s="25">
        <f>B80/$B$82</f>
        <v>0.18181818181818182</v>
      </c>
      <c r="K80" s="35">
        <f>COUNTIF(Base!$BI:$BI,1)</f>
        <v>2</v>
      </c>
      <c r="L80" s="25">
        <f>K80/$B$82</f>
        <v>0.18181818181818182</v>
      </c>
    </row>
    <row r="81" spans="1:22" x14ac:dyDescent="0.25">
      <c r="A81" s="16" t="s">
        <v>108</v>
      </c>
      <c r="B81" s="17">
        <f>COUNTIF(Base!$BI:$BI,2)</f>
        <v>9</v>
      </c>
      <c r="C81" s="25">
        <f>B81/$B$82</f>
        <v>0.81818181818181823</v>
      </c>
      <c r="K81" s="17">
        <f>COUNTIF(Base!$BI:$BI,2)</f>
        <v>9</v>
      </c>
      <c r="L81" s="25">
        <f>K81/$B$82</f>
        <v>0.81818181818181823</v>
      </c>
    </row>
    <row r="82" spans="1:22" x14ac:dyDescent="0.25">
      <c r="A82" s="16" t="s">
        <v>105</v>
      </c>
      <c r="B82" s="17">
        <f>SUM(B80:B81)</f>
        <v>11</v>
      </c>
      <c r="C82" s="36"/>
      <c r="K82" s="17">
        <f>SUM(K80:K81)</f>
        <v>11</v>
      </c>
      <c r="L82" s="36"/>
    </row>
    <row r="84" spans="1:22" x14ac:dyDescent="0.25">
      <c r="A84" s="37" t="s">
        <v>125</v>
      </c>
    </row>
    <row r="85" spans="1:22" x14ac:dyDescent="0.25">
      <c r="A85" s="21" t="s">
        <v>30</v>
      </c>
      <c r="B85" s="22" t="s">
        <v>100</v>
      </c>
      <c r="C85" s="22" t="s">
        <v>101</v>
      </c>
      <c r="D85" s="22" t="s">
        <v>102</v>
      </c>
      <c r="E85" s="23" t="s">
        <v>103</v>
      </c>
      <c r="F85" s="23" t="s">
        <v>104</v>
      </c>
      <c r="G85" s="23"/>
      <c r="H85" s="23" t="s">
        <v>117</v>
      </c>
      <c r="K85" s="22" t="s">
        <v>100</v>
      </c>
      <c r="L85" s="22" t="s">
        <v>101</v>
      </c>
      <c r="M85" s="22" t="s">
        <v>102</v>
      </c>
      <c r="N85" s="23" t="s">
        <v>103</v>
      </c>
      <c r="O85" s="23" t="s">
        <v>104</v>
      </c>
      <c r="P85" s="23"/>
      <c r="Q85" s="23" t="s">
        <v>117</v>
      </c>
      <c r="T85" s="22" t="s">
        <v>118</v>
      </c>
      <c r="U85" s="22" t="s">
        <v>119</v>
      </c>
      <c r="V85" s="22" t="s">
        <v>120</v>
      </c>
    </row>
    <row r="86" spans="1:22" x14ac:dyDescent="0.25">
      <c r="A86" s="32" t="s">
        <v>75</v>
      </c>
      <c r="B86" s="17">
        <f>COUNTIF(Base!$BJ:$BJ,B$1)</f>
        <v>0</v>
      </c>
      <c r="C86" s="17">
        <f>COUNTIF(Base!$BJ:$BJ,C$1)</f>
        <v>0</v>
      </c>
      <c r="D86" s="17">
        <f>COUNTIF(Base!$BJ:$BJ,D$1)</f>
        <v>0</v>
      </c>
      <c r="E86" s="17">
        <f>COUNTIF(Base!$BJ:$BJ,E$1)</f>
        <v>1</v>
      </c>
      <c r="F86" s="17">
        <f>COUNTIF(Base!$BJ:$BJ,F$1)</f>
        <v>1</v>
      </c>
      <c r="G86" s="17"/>
      <c r="H86" s="38">
        <f t="shared" ref="H86" si="52">SUM(B86:F86)</f>
        <v>2</v>
      </c>
      <c r="K86" s="25">
        <f>B86/$H86</f>
        <v>0</v>
      </c>
      <c r="L86" s="25">
        <f>C86/$H86</f>
        <v>0</v>
      </c>
      <c r="M86" s="25">
        <f>D86/$H86</f>
        <v>0</v>
      </c>
      <c r="N86" s="25">
        <f>E86/$H86</f>
        <v>0.5</v>
      </c>
      <c r="O86" s="25">
        <f>F86/$H86</f>
        <v>0.5</v>
      </c>
      <c r="P86" s="25"/>
      <c r="Q86" s="26">
        <f t="shared" ref="Q86" si="53">SUM(K86:O86)</f>
        <v>1</v>
      </c>
      <c r="T86" s="27">
        <f t="shared" ref="T86" si="54">K86+L86</f>
        <v>0</v>
      </c>
      <c r="U86" s="27">
        <f t="shared" ref="U86" si="55">M86</f>
        <v>0</v>
      </c>
      <c r="V86" s="27">
        <f t="shared" ref="V86" si="56">N86+O86</f>
        <v>1</v>
      </c>
    </row>
    <row r="89" spans="1:22" x14ac:dyDescent="0.25">
      <c r="A89" s="21" t="s">
        <v>32</v>
      </c>
      <c r="B89" s="22" t="s">
        <v>100</v>
      </c>
      <c r="C89" s="22" t="s">
        <v>101</v>
      </c>
      <c r="D89" s="22" t="s">
        <v>102</v>
      </c>
      <c r="E89" s="23" t="s">
        <v>103</v>
      </c>
      <c r="F89" s="23" t="s">
        <v>104</v>
      </c>
      <c r="G89" s="23"/>
      <c r="H89" s="23" t="s">
        <v>117</v>
      </c>
      <c r="K89" s="22" t="s">
        <v>100</v>
      </c>
      <c r="L89" s="22" t="s">
        <v>101</v>
      </c>
      <c r="M89" s="22" t="s">
        <v>102</v>
      </c>
      <c r="N89" s="23" t="s">
        <v>103</v>
      </c>
      <c r="O89" s="23" t="s">
        <v>104</v>
      </c>
      <c r="P89" s="23"/>
      <c r="Q89" s="23" t="s">
        <v>117</v>
      </c>
      <c r="T89" s="22" t="s">
        <v>118</v>
      </c>
      <c r="U89" s="22" t="s">
        <v>119</v>
      </c>
      <c r="V89" s="22" t="s">
        <v>120</v>
      </c>
    </row>
    <row r="90" spans="1:22" x14ac:dyDescent="0.25">
      <c r="A90" s="32" t="s">
        <v>76</v>
      </c>
      <c r="B90" s="17">
        <f>COUNTIF(Base!$BK:$BK,B$1)</f>
        <v>0</v>
      </c>
      <c r="C90" s="17">
        <f>COUNTIF(Base!$BK:$BK,C$1)</f>
        <v>2</v>
      </c>
      <c r="D90" s="17">
        <f>COUNTIF(Base!$BK:$BK,D$1)</f>
        <v>4</v>
      </c>
      <c r="E90" s="17">
        <f>COUNTIF(Base!$BK:$BK,E$1)</f>
        <v>4</v>
      </c>
      <c r="F90" s="17">
        <f>COUNTIF(Base!$BK:$BK,F$1)</f>
        <v>1</v>
      </c>
      <c r="G90" s="17"/>
      <c r="H90" s="17">
        <f t="shared" ref="H90:H93" si="57">SUM(B90:F90)</f>
        <v>11</v>
      </c>
      <c r="K90" s="25">
        <f t="shared" ref="K90:O93" si="58">B90/$H90</f>
        <v>0</v>
      </c>
      <c r="L90" s="25">
        <f t="shared" si="58"/>
        <v>0.18181818181818182</v>
      </c>
      <c r="M90" s="25">
        <f t="shared" si="58"/>
        <v>0.36363636363636365</v>
      </c>
      <c r="N90" s="25">
        <f t="shared" si="58"/>
        <v>0.36363636363636365</v>
      </c>
      <c r="O90" s="25">
        <f t="shared" si="58"/>
        <v>9.0909090909090912E-2</v>
      </c>
      <c r="P90" s="25"/>
      <c r="Q90" s="26">
        <f t="shared" ref="Q90:Q93" si="59">SUM(K90:O90)</f>
        <v>1</v>
      </c>
      <c r="T90" s="27">
        <f t="shared" ref="T90:T93" si="60">K90+L90</f>
        <v>0.18181818181818182</v>
      </c>
      <c r="U90" s="27">
        <f t="shared" ref="U90:U93" si="61">M90</f>
        <v>0.36363636363636365</v>
      </c>
      <c r="V90" s="27">
        <f t="shared" ref="V90:V93" si="62">N90+O90</f>
        <v>0.45454545454545459</v>
      </c>
    </row>
    <row r="91" spans="1:22" x14ac:dyDescent="0.25">
      <c r="A91" s="32" t="s">
        <v>77</v>
      </c>
      <c r="B91" s="17">
        <f>COUNTIF(Base!$BL:$BL,B$1)</f>
        <v>0</v>
      </c>
      <c r="C91" s="17">
        <f>COUNTIF(Base!$BL:$BL,C$1)</f>
        <v>2</v>
      </c>
      <c r="D91" s="17">
        <f>COUNTIF(Base!$BL:$BL,D$1)</f>
        <v>4</v>
      </c>
      <c r="E91" s="17">
        <f>COUNTIF(Base!$BL:$BL,E$1)</f>
        <v>4</v>
      </c>
      <c r="F91" s="17">
        <f>COUNTIF(Base!$BL:$BL,F$1)</f>
        <v>1</v>
      </c>
      <c r="G91" s="17"/>
      <c r="H91" s="17">
        <f t="shared" si="57"/>
        <v>11</v>
      </c>
      <c r="K91" s="25">
        <f t="shared" si="58"/>
        <v>0</v>
      </c>
      <c r="L91" s="25">
        <f t="shared" si="58"/>
        <v>0.18181818181818182</v>
      </c>
      <c r="M91" s="25">
        <f t="shared" si="58"/>
        <v>0.36363636363636365</v>
      </c>
      <c r="N91" s="25">
        <f t="shared" si="58"/>
        <v>0.36363636363636365</v>
      </c>
      <c r="O91" s="25">
        <f t="shared" si="58"/>
        <v>9.0909090909090912E-2</v>
      </c>
      <c r="P91" s="25"/>
      <c r="Q91" s="26">
        <f t="shared" si="59"/>
        <v>1</v>
      </c>
      <c r="T91" s="27">
        <f t="shared" si="60"/>
        <v>0.18181818181818182</v>
      </c>
      <c r="U91" s="27">
        <f t="shared" si="61"/>
        <v>0.36363636363636365</v>
      </c>
      <c r="V91" s="27">
        <f t="shared" si="62"/>
        <v>0.45454545454545459</v>
      </c>
    </row>
    <row r="92" spans="1:22" x14ac:dyDescent="0.25">
      <c r="A92" s="32" t="s">
        <v>78</v>
      </c>
      <c r="B92" s="17">
        <f>COUNTIF(Base!$BM:$BM,B$1)</f>
        <v>1</v>
      </c>
      <c r="C92" s="17">
        <f>COUNTIF(Base!$BM:$BM,C$1)</f>
        <v>5</v>
      </c>
      <c r="D92" s="17">
        <f>COUNTIF(Base!$BM:$BM,D$1)</f>
        <v>4</v>
      </c>
      <c r="E92" s="17">
        <f>COUNTIF(Base!$BM:$BM,E$1)</f>
        <v>0</v>
      </c>
      <c r="F92" s="17">
        <f>COUNTIF(Base!$BM:$BM,F$1)</f>
        <v>1</v>
      </c>
      <c r="G92" s="17"/>
      <c r="H92" s="17">
        <f t="shared" si="57"/>
        <v>11</v>
      </c>
      <c r="K92" s="25">
        <f t="shared" si="58"/>
        <v>9.0909090909090912E-2</v>
      </c>
      <c r="L92" s="25">
        <f t="shared" si="58"/>
        <v>0.45454545454545453</v>
      </c>
      <c r="M92" s="25">
        <f t="shared" si="58"/>
        <v>0.36363636363636365</v>
      </c>
      <c r="N92" s="25">
        <f t="shared" si="58"/>
        <v>0</v>
      </c>
      <c r="O92" s="25">
        <f t="shared" si="58"/>
        <v>9.0909090909090912E-2</v>
      </c>
      <c r="P92" s="25"/>
      <c r="Q92" s="26">
        <f t="shared" si="59"/>
        <v>1</v>
      </c>
      <c r="T92" s="27">
        <f t="shared" si="60"/>
        <v>0.54545454545454541</v>
      </c>
      <c r="U92" s="27">
        <f t="shared" si="61"/>
        <v>0.36363636363636365</v>
      </c>
      <c r="V92" s="27">
        <f t="shared" si="62"/>
        <v>9.0909090909090912E-2</v>
      </c>
    </row>
    <row r="93" spans="1:22" x14ac:dyDescent="0.25">
      <c r="A93" s="32" t="s">
        <v>79</v>
      </c>
      <c r="B93" s="17">
        <f>COUNTIF(Base!$BN:$BN,B$1)</f>
        <v>0</v>
      </c>
      <c r="C93" s="17">
        <f>COUNTIF(Base!$BN:$BN,C$1)</f>
        <v>1</v>
      </c>
      <c r="D93" s="17">
        <f>COUNTIF(Base!$BN:$BN,D$1)</f>
        <v>4</v>
      </c>
      <c r="E93" s="17">
        <f>COUNTIF(Base!$BN:$BN,E$1)</f>
        <v>5</v>
      </c>
      <c r="F93" s="17">
        <f>COUNTIF(Base!$BN:$BN,F$1)</f>
        <v>1</v>
      </c>
      <c r="G93" s="17"/>
      <c r="H93" s="17">
        <f t="shared" si="57"/>
        <v>11</v>
      </c>
      <c r="K93" s="25">
        <f t="shared" si="58"/>
        <v>0</v>
      </c>
      <c r="L93" s="25">
        <f t="shared" si="58"/>
        <v>9.0909090909090912E-2</v>
      </c>
      <c r="M93" s="25">
        <f t="shared" si="58"/>
        <v>0.36363636363636365</v>
      </c>
      <c r="N93" s="25">
        <f t="shared" si="58"/>
        <v>0.45454545454545453</v>
      </c>
      <c r="O93" s="25">
        <f t="shared" si="58"/>
        <v>9.0909090909090912E-2</v>
      </c>
      <c r="P93" s="25"/>
      <c r="Q93" s="26">
        <f t="shared" si="59"/>
        <v>1</v>
      </c>
      <c r="T93" s="27">
        <f t="shared" si="60"/>
        <v>9.0909090909090912E-2</v>
      </c>
      <c r="U93" s="27">
        <f t="shared" si="61"/>
        <v>0.36363636363636365</v>
      </c>
      <c r="V93" s="27">
        <f t="shared" si="62"/>
        <v>0.54545454545454541</v>
      </c>
    </row>
    <row r="96" spans="1:22" x14ac:dyDescent="0.25">
      <c r="A96" s="21" t="s">
        <v>33</v>
      </c>
      <c r="B96" s="22" t="s">
        <v>100</v>
      </c>
      <c r="C96" s="22" t="s">
        <v>101</v>
      </c>
      <c r="D96" s="22" t="s">
        <v>102</v>
      </c>
      <c r="E96" s="23" t="s">
        <v>103</v>
      </c>
      <c r="F96" s="23" t="s">
        <v>104</v>
      </c>
      <c r="G96" s="23" t="s">
        <v>106</v>
      </c>
      <c r="H96" s="23" t="s">
        <v>117</v>
      </c>
      <c r="K96" s="22" t="s">
        <v>100</v>
      </c>
      <c r="L96" s="22" t="s">
        <v>101</v>
      </c>
      <c r="M96" s="22" t="s">
        <v>102</v>
      </c>
      <c r="N96" s="23" t="s">
        <v>103</v>
      </c>
      <c r="O96" s="23" t="s">
        <v>104</v>
      </c>
      <c r="P96" s="23" t="s">
        <v>106</v>
      </c>
      <c r="Q96" s="23" t="s">
        <v>117</v>
      </c>
      <c r="T96" s="22" t="s">
        <v>118</v>
      </c>
      <c r="U96" s="22" t="s">
        <v>119</v>
      </c>
      <c r="V96" s="22" t="s">
        <v>120</v>
      </c>
    </row>
    <row r="97" spans="1:22" x14ac:dyDescent="0.25">
      <c r="A97" s="32" t="s">
        <v>80</v>
      </c>
      <c r="B97" s="17">
        <f>COUNTIF(Base!$BO:$BO,B$1)</f>
        <v>0</v>
      </c>
      <c r="C97" s="17">
        <f>COUNTIF(Base!$BO:$BO,C$1)</f>
        <v>2</v>
      </c>
      <c r="D97" s="17">
        <f>COUNTIF(Base!$BO:$BO,D$1)</f>
        <v>2</v>
      </c>
      <c r="E97" s="17">
        <f>COUNTIF(Base!$BO:$BO,E$1)</f>
        <v>7</v>
      </c>
      <c r="F97" s="17">
        <f>COUNTIF(Base!$BO:$BO,F$1)</f>
        <v>0</v>
      </c>
      <c r="G97" s="17">
        <f>COUNTIF(Base!$BO:$BO,G$1)</f>
        <v>0</v>
      </c>
      <c r="H97" s="17">
        <f>SUM(B97:G97)</f>
        <v>11</v>
      </c>
      <c r="K97" s="25">
        <f t="shared" ref="K97:P98" si="63">B97/$H97</f>
        <v>0</v>
      </c>
      <c r="L97" s="25">
        <f t="shared" si="63"/>
        <v>0.18181818181818182</v>
      </c>
      <c r="M97" s="25">
        <f t="shared" si="63"/>
        <v>0.18181818181818182</v>
      </c>
      <c r="N97" s="25">
        <f t="shared" si="63"/>
        <v>0.63636363636363635</v>
      </c>
      <c r="O97" s="25">
        <f t="shared" si="63"/>
        <v>0</v>
      </c>
      <c r="P97" s="25">
        <f t="shared" si="63"/>
        <v>0</v>
      </c>
      <c r="Q97" s="26">
        <f>SUM(K97:P97)</f>
        <v>1</v>
      </c>
      <c r="T97" s="27">
        <f t="shared" ref="T97:T98" si="64">K97+L97</f>
        <v>0.18181818181818182</v>
      </c>
      <c r="U97" s="27">
        <f t="shared" ref="U97:U98" si="65">M97</f>
        <v>0.18181818181818182</v>
      </c>
      <c r="V97" s="27">
        <f t="shared" ref="V97:V98" si="66">N97+O97</f>
        <v>0.63636363636363635</v>
      </c>
    </row>
    <row r="98" spans="1:22" x14ac:dyDescent="0.25">
      <c r="A98" s="32" t="s">
        <v>81</v>
      </c>
      <c r="B98" s="17">
        <f>COUNTIF(Base!$BP:$BP,B$1)</f>
        <v>0</v>
      </c>
      <c r="C98" s="17">
        <f>COUNTIF(Base!$BP:$BP,C$1)</f>
        <v>0</v>
      </c>
      <c r="D98" s="17">
        <f>COUNTIF(Base!$BP:$BP,D$1)</f>
        <v>1</v>
      </c>
      <c r="E98" s="17">
        <f>COUNTIF(Base!$BP:$BP,E$1)</f>
        <v>8</v>
      </c>
      <c r="F98" s="17">
        <f>COUNTIF(Base!$BP:$BP,F$1)</f>
        <v>2</v>
      </c>
      <c r="G98" s="17">
        <f>COUNTIF(Base!$BP:$BP,G$1)</f>
        <v>0</v>
      </c>
      <c r="H98" s="17">
        <f>SUM(B98:G98)</f>
        <v>11</v>
      </c>
      <c r="K98" s="25">
        <f t="shared" si="63"/>
        <v>0</v>
      </c>
      <c r="L98" s="25">
        <f t="shared" si="63"/>
        <v>0</v>
      </c>
      <c r="M98" s="25">
        <f t="shared" si="63"/>
        <v>9.0909090909090912E-2</v>
      </c>
      <c r="N98" s="25">
        <f t="shared" si="63"/>
        <v>0.72727272727272729</v>
      </c>
      <c r="O98" s="25">
        <f t="shared" si="63"/>
        <v>0.18181818181818182</v>
      </c>
      <c r="P98" s="25">
        <f t="shared" si="63"/>
        <v>0</v>
      </c>
      <c r="Q98" s="26">
        <f>SUM(K98:P98)</f>
        <v>1</v>
      </c>
      <c r="T98" s="27">
        <f t="shared" si="64"/>
        <v>0</v>
      </c>
      <c r="U98" s="27">
        <f t="shared" si="65"/>
        <v>9.0909090909090912E-2</v>
      </c>
      <c r="V98" s="27">
        <f t="shared" si="66"/>
        <v>0.90909090909090917</v>
      </c>
    </row>
    <row r="101" spans="1:22" x14ac:dyDescent="0.25">
      <c r="A101" s="21" t="s">
        <v>34</v>
      </c>
      <c r="B101" s="22" t="s">
        <v>100</v>
      </c>
      <c r="C101" s="22" t="s">
        <v>101</v>
      </c>
      <c r="D101" s="22" t="s">
        <v>102</v>
      </c>
      <c r="E101" s="23" t="s">
        <v>103</v>
      </c>
      <c r="F101" s="23" t="s">
        <v>104</v>
      </c>
      <c r="G101" s="23"/>
      <c r="H101" s="23" t="s">
        <v>117</v>
      </c>
      <c r="K101" s="22" t="s">
        <v>100</v>
      </c>
      <c r="L101" s="22" t="s">
        <v>101</v>
      </c>
      <c r="M101" s="22" t="s">
        <v>102</v>
      </c>
      <c r="N101" s="23" t="s">
        <v>103</v>
      </c>
      <c r="O101" s="23" t="s">
        <v>104</v>
      </c>
      <c r="P101" s="23"/>
      <c r="Q101" s="23" t="s">
        <v>117</v>
      </c>
      <c r="T101" s="22" t="s">
        <v>118</v>
      </c>
      <c r="U101" s="22" t="s">
        <v>119</v>
      </c>
      <c r="V101" s="22" t="s">
        <v>120</v>
      </c>
    </row>
    <row r="102" spans="1:22" x14ac:dyDescent="0.25">
      <c r="A102" s="32" t="s">
        <v>82</v>
      </c>
      <c r="B102" s="17">
        <f>COUNTIF(Base!$BQ:$BQ,B$1)</f>
        <v>0</v>
      </c>
      <c r="C102" s="17">
        <f>COUNTIF(Base!$BQ:$BQ,C$1)</f>
        <v>1</v>
      </c>
      <c r="D102" s="17">
        <f>COUNTIF(Base!$BQ:$BQ,D$1)</f>
        <v>4</v>
      </c>
      <c r="E102" s="17">
        <f>COUNTIF(Base!$BQ:$BQ,E$1)</f>
        <v>5</v>
      </c>
      <c r="F102" s="17">
        <f>COUNTIF(Base!$BQ:$BQ,F$1)</f>
        <v>1</v>
      </c>
      <c r="G102" s="17"/>
      <c r="H102" s="17">
        <f t="shared" ref="H102" si="67">SUM(B102:F102)</f>
        <v>11</v>
      </c>
      <c r="K102" s="25">
        <f>B102/$H102</f>
        <v>0</v>
      </c>
      <c r="L102" s="25">
        <f>C102/$H102</f>
        <v>9.0909090909090912E-2</v>
      </c>
      <c r="M102" s="25">
        <f>D102/$H102</f>
        <v>0.36363636363636365</v>
      </c>
      <c r="N102" s="25">
        <f>E102/$H102</f>
        <v>0.45454545454545453</v>
      </c>
      <c r="O102" s="25">
        <f>F102/$H102</f>
        <v>9.0909090909090912E-2</v>
      </c>
      <c r="P102" s="25"/>
      <c r="Q102" s="26">
        <f t="shared" ref="Q102" si="68">SUM(K102:O102)</f>
        <v>1</v>
      </c>
      <c r="T102" s="27">
        <f t="shared" ref="T102" si="69">K102+L102</f>
        <v>9.0909090909090912E-2</v>
      </c>
      <c r="U102" s="27">
        <f t="shared" ref="U102" si="70">M102</f>
        <v>0.36363636363636365</v>
      </c>
      <c r="V102" s="27">
        <f t="shared" ref="V102" si="71">N102+O102</f>
        <v>0.54545454545454541</v>
      </c>
    </row>
    <row r="105" spans="1:22" x14ac:dyDescent="0.25">
      <c r="A105" s="5">
        <v>1</v>
      </c>
      <c r="B105" s="5">
        <v>2</v>
      </c>
      <c r="C105" s="5">
        <v>3</v>
      </c>
      <c r="D105" s="5">
        <v>4</v>
      </c>
      <c r="E105" s="5">
        <v>5</v>
      </c>
      <c r="F105" s="5">
        <v>6</v>
      </c>
      <c r="G105" s="5">
        <v>7</v>
      </c>
      <c r="H105" s="5">
        <v>8</v>
      </c>
      <c r="I105" s="5">
        <v>9</v>
      </c>
      <c r="J105" s="5">
        <v>10</v>
      </c>
      <c r="K105" s="5">
        <v>11</v>
      </c>
      <c r="L105" s="5">
        <v>12</v>
      </c>
      <c r="M105" s="5">
        <v>13</v>
      </c>
      <c r="N105" s="5">
        <v>14</v>
      </c>
      <c r="O105" s="5">
        <v>15</v>
      </c>
      <c r="P105" s="5">
        <v>16</v>
      </c>
      <c r="Q105" s="5">
        <v>17</v>
      </c>
      <c r="R105" s="5">
        <v>18</v>
      </c>
      <c r="S105" s="5">
        <v>19</v>
      </c>
      <c r="T105" s="5">
        <v>20</v>
      </c>
      <c r="U105" s="5">
        <v>21</v>
      </c>
      <c r="V105" s="5">
        <v>22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09A34-6059-460C-9668-72042755421D}">
  <dimension ref="A1:E47"/>
  <sheetViews>
    <sheetView tabSelected="1" workbookViewId="0">
      <selection activeCell="C2" sqref="C2"/>
    </sheetView>
  </sheetViews>
  <sheetFormatPr baseColWidth="10" defaultRowHeight="15" x14ac:dyDescent="0.25"/>
  <cols>
    <col min="1" max="1" width="40.140625" style="5" customWidth="1"/>
    <col min="2" max="2" width="48.5703125" style="5" customWidth="1"/>
    <col min="3" max="3" width="11.7109375" style="42" customWidth="1"/>
    <col min="4" max="4" width="11.85546875" style="5" bestFit="1" customWidth="1"/>
    <col min="5" max="16384" width="11.42578125" style="5"/>
  </cols>
  <sheetData>
    <row r="1" spans="1:5" x14ac:dyDescent="0.25">
      <c r="A1" s="39" t="s">
        <v>126</v>
      </c>
      <c r="B1" s="39" t="s">
        <v>127</v>
      </c>
      <c r="C1" s="40" t="s">
        <v>120</v>
      </c>
      <c r="D1" s="22" t="s">
        <v>119</v>
      </c>
      <c r="E1" s="22" t="s">
        <v>118</v>
      </c>
    </row>
    <row r="2" spans="1:5" x14ac:dyDescent="0.25">
      <c r="A2" s="24" t="s">
        <v>21</v>
      </c>
      <c r="B2" s="32" t="s">
        <v>38</v>
      </c>
      <c r="C2" s="25">
        <f>VLOOKUP($B2,Resultados!$2:$105,22,0)</f>
        <v>1</v>
      </c>
      <c r="D2" s="41">
        <f>VLOOKUP($B2,Resultados!$2:$105,21,0)</f>
        <v>0</v>
      </c>
      <c r="E2" s="41">
        <f>VLOOKUP($B2,Resultados!$2:$105,20,0)</f>
        <v>0</v>
      </c>
    </row>
    <row r="3" spans="1:5" x14ac:dyDescent="0.25">
      <c r="A3" s="24" t="s">
        <v>22</v>
      </c>
      <c r="B3" s="32" t="s">
        <v>46</v>
      </c>
      <c r="C3" s="25">
        <f>VLOOKUP($B3,Resultados!$2:$105,22,0)</f>
        <v>1</v>
      </c>
      <c r="D3" s="41">
        <f>VLOOKUP($B3,Resultados!$2:$105,21,0)</f>
        <v>0</v>
      </c>
      <c r="E3" s="41">
        <f>VLOOKUP($B3,Resultados!$2:$105,20,0)</f>
        <v>0</v>
      </c>
    </row>
    <row r="4" spans="1:5" x14ac:dyDescent="0.25">
      <c r="A4" s="24" t="s">
        <v>22</v>
      </c>
      <c r="B4" s="32" t="s">
        <v>47</v>
      </c>
      <c r="C4" s="25">
        <f>VLOOKUP($B4,Resultados!$2:$105,22,0)</f>
        <v>1</v>
      </c>
      <c r="D4" s="41">
        <f>VLOOKUP($B4,Resultados!$2:$105,21,0)</f>
        <v>0</v>
      </c>
      <c r="E4" s="41">
        <f>VLOOKUP($B4,Resultados!$2:$105,20,0)</f>
        <v>0</v>
      </c>
    </row>
    <row r="5" spans="1:5" x14ac:dyDescent="0.25">
      <c r="A5" s="24" t="s">
        <v>30</v>
      </c>
      <c r="B5" s="32" t="s">
        <v>72</v>
      </c>
      <c r="C5" s="25">
        <f>VLOOKUP($B5,Resultados!$2:$105,22,0)</f>
        <v>1</v>
      </c>
      <c r="D5" s="41">
        <f>VLOOKUP($B5,Resultados!$2:$105,21,0)</f>
        <v>0</v>
      </c>
      <c r="E5" s="41">
        <f>VLOOKUP($B5,Resultados!$2:$105,20,0)</f>
        <v>0</v>
      </c>
    </row>
    <row r="6" spans="1:5" x14ac:dyDescent="0.25">
      <c r="A6" s="24" t="s">
        <v>30</v>
      </c>
      <c r="B6" s="32" t="s">
        <v>74</v>
      </c>
      <c r="C6" s="25">
        <f>VLOOKUP($B6,Resultados!$2:$105,22,0)</f>
        <v>1</v>
      </c>
      <c r="D6" s="41">
        <f>VLOOKUP($B6,Resultados!$2:$105,21,0)</f>
        <v>0</v>
      </c>
      <c r="E6" s="41">
        <f>VLOOKUP($B6,Resultados!$2:$105,20,0)</f>
        <v>0</v>
      </c>
    </row>
    <row r="7" spans="1:5" x14ac:dyDescent="0.25">
      <c r="A7" s="24" t="s">
        <v>30</v>
      </c>
      <c r="B7" s="32" t="s">
        <v>75</v>
      </c>
      <c r="C7" s="25">
        <f>VLOOKUP($B7,Resultados!$2:$105,22,0)</f>
        <v>1</v>
      </c>
      <c r="D7" s="41">
        <f>VLOOKUP($B7,Resultados!$2:$105,21,0)</f>
        <v>0</v>
      </c>
      <c r="E7" s="41">
        <f>VLOOKUP($B7,Resultados!$2:$105,20,0)</f>
        <v>0</v>
      </c>
    </row>
    <row r="8" spans="1:5" x14ac:dyDescent="0.25">
      <c r="A8" s="24" t="s">
        <v>33</v>
      </c>
      <c r="B8" s="32" t="s">
        <v>81</v>
      </c>
      <c r="C8" s="25">
        <f>VLOOKUP($B8,Resultados!$2:$105,22,0)</f>
        <v>0.90909090909090917</v>
      </c>
      <c r="D8" s="41">
        <f>VLOOKUP($B8,Resultados!$2:$105,21,0)</f>
        <v>9.0909090909090912E-2</v>
      </c>
      <c r="E8" s="41">
        <f>VLOOKUP($B8,Resultados!$2:$105,20,0)</f>
        <v>0</v>
      </c>
    </row>
    <row r="9" spans="1:5" x14ac:dyDescent="0.25">
      <c r="A9" s="24" t="s">
        <v>22</v>
      </c>
      <c r="B9" s="32" t="s">
        <v>48</v>
      </c>
      <c r="C9" s="25">
        <f>VLOOKUP($B9,Resultados!$2:$105,22,0)</f>
        <v>0.90909090909090917</v>
      </c>
      <c r="D9" s="41">
        <f>VLOOKUP($B9,Resultados!$2:$105,21,0)</f>
        <v>9.0909090909090912E-2</v>
      </c>
      <c r="E9" s="41">
        <f>VLOOKUP($B9,Resultados!$2:$105,20,0)</f>
        <v>0</v>
      </c>
    </row>
    <row r="10" spans="1:5" x14ac:dyDescent="0.25">
      <c r="A10" s="24" t="s">
        <v>30</v>
      </c>
      <c r="B10" s="32" t="s">
        <v>71</v>
      </c>
      <c r="C10" s="25">
        <f>VLOOKUP($B10,Resultados!$2:$105,22,0)</f>
        <v>0.90909090909090917</v>
      </c>
      <c r="D10" s="41">
        <f>VLOOKUP($B10,Resultados!$2:$105,21,0)</f>
        <v>9.0909090909090912E-2</v>
      </c>
      <c r="E10" s="41">
        <f>VLOOKUP($B10,Resultados!$2:$105,20,0)</f>
        <v>0</v>
      </c>
    </row>
    <row r="11" spans="1:5" x14ac:dyDescent="0.25">
      <c r="A11" s="24" t="s">
        <v>20</v>
      </c>
      <c r="B11" s="32" t="s">
        <v>37</v>
      </c>
      <c r="C11" s="25">
        <f>VLOOKUP($B11,Resultados!$2:$105,22,0)</f>
        <v>0.90909090909090906</v>
      </c>
      <c r="D11" s="41">
        <f>VLOOKUP($B11,Resultados!$2:$105,21,0)</f>
        <v>9.0909090909090912E-2</v>
      </c>
      <c r="E11" s="41">
        <f>VLOOKUP($B11,Resultados!$2:$105,20,0)</f>
        <v>0</v>
      </c>
    </row>
    <row r="12" spans="1:5" x14ac:dyDescent="0.25">
      <c r="A12" s="24" t="s">
        <v>30</v>
      </c>
      <c r="B12" s="32" t="s">
        <v>70</v>
      </c>
      <c r="C12" s="25">
        <f>VLOOKUP($B12,Resultados!$2:$105,22,0)</f>
        <v>0.90909090909090906</v>
      </c>
      <c r="D12" s="41">
        <f>VLOOKUP($B12,Resultados!$2:$105,21,0)</f>
        <v>9.0909090909090912E-2</v>
      </c>
      <c r="E12" s="41">
        <f>VLOOKUP($B12,Resultados!$2:$105,20,0)</f>
        <v>0</v>
      </c>
    </row>
    <row r="13" spans="1:5" x14ac:dyDescent="0.25">
      <c r="A13" s="24" t="s">
        <v>27</v>
      </c>
      <c r="B13" s="32" t="s">
        <v>58</v>
      </c>
      <c r="C13" s="25">
        <f>VLOOKUP($B13,Resultados!$2:$105,22,0)</f>
        <v>0.88888888888888884</v>
      </c>
      <c r="D13" s="41">
        <f>VLOOKUP($B13,Resultados!$2:$105,21,0)</f>
        <v>0</v>
      </c>
      <c r="E13" s="41">
        <f>VLOOKUP($B13,Resultados!$2:$105,20,0)</f>
        <v>0.1111111111111111</v>
      </c>
    </row>
    <row r="14" spans="1:5" x14ac:dyDescent="0.25">
      <c r="A14" s="24" t="s">
        <v>27</v>
      </c>
      <c r="B14" s="32" t="s">
        <v>59</v>
      </c>
      <c r="C14" s="25">
        <f>VLOOKUP($B14,Resultados!$2:$105,22,0)</f>
        <v>0.88888888888888884</v>
      </c>
      <c r="D14" s="41">
        <f>VLOOKUP($B14,Resultados!$2:$105,21,0)</f>
        <v>0</v>
      </c>
      <c r="E14" s="41">
        <f>VLOOKUP($B14,Resultados!$2:$105,20,0)</f>
        <v>0.1111111111111111</v>
      </c>
    </row>
    <row r="15" spans="1:5" x14ac:dyDescent="0.25">
      <c r="A15" s="24" t="s">
        <v>21</v>
      </c>
      <c r="B15" s="32" t="s">
        <v>42</v>
      </c>
      <c r="C15" s="25">
        <f>VLOOKUP($B15,Resultados!$2:$105,22,0)</f>
        <v>0.81818181818181823</v>
      </c>
      <c r="D15" s="41">
        <f>VLOOKUP($B15,Resultados!$2:$105,21,0)</f>
        <v>0.18181818181818182</v>
      </c>
      <c r="E15" s="41">
        <f>VLOOKUP($B15,Resultados!$2:$105,20,0)</f>
        <v>0</v>
      </c>
    </row>
    <row r="16" spans="1:5" x14ac:dyDescent="0.25">
      <c r="A16" s="24" t="s">
        <v>21</v>
      </c>
      <c r="B16" s="32" t="s">
        <v>39</v>
      </c>
      <c r="C16" s="25">
        <f>VLOOKUP($B16,Resultados!$2:$105,22,0)</f>
        <v>0.81818181818181812</v>
      </c>
      <c r="D16" s="41">
        <f>VLOOKUP($B16,Resultados!$2:$105,21,0)</f>
        <v>0.18181818181818182</v>
      </c>
      <c r="E16" s="41">
        <f>VLOOKUP($B16,Resultados!$2:$105,20,0)</f>
        <v>0</v>
      </c>
    </row>
    <row r="17" spans="1:5" x14ac:dyDescent="0.25">
      <c r="A17" s="24" t="s">
        <v>22</v>
      </c>
      <c r="B17" s="32" t="s">
        <v>44</v>
      </c>
      <c r="C17" s="25">
        <f>VLOOKUP($B17,Resultados!$2:$105,22,0)</f>
        <v>0.72727272727272729</v>
      </c>
      <c r="D17" s="41">
        <f>VLOOKUP($B17,Resultados!$2:$105,21,0)</f>
        <v>0.18181818181818182</v>
      </c>
      <c r="E17" s="41">
        <f>VLOOKUP($B17,Resultados!$2:$105,20,0)</f>
        <v>9.0909090909090912E-2</v>
      </c>
    </row>
    <row r="18" spans="1:5" x14ac:dyDescent="0.25">
      <c r="A18" s="24" t="s">
        <v>22</v>
      </c>
      <c r="B18" s="32" t="s">
        <v>45</v>
      </c>
      <c r="C18" s="25">
        <f>VLOOKUP($B18,Resultados!$2:$105,22,0)</f>
        <v>0.72727272727272729</v>
      </c>
      <c r="D18" s="41">
        <f>VLOOKUP($B18,Resultados!$2:$105,21,0)</f>
        <v>9.0909090909090912E-2</v>
      </c>
      <c r="E18" s="41">
        <f>VLOOKUP($B18,Resultados!$2:$105,20,0)</f>
        <v>0.18181818181818182</v>
      </c>
    </row>
    <row r="19" spans="1:5" x14ac:dyDescent="0.25">
      <c r="A19" s="24" t="s">
        <v>23</v>
      </c>
      <c r="B19" s="32" t="s">
        <v>52</v>
      </c>
      <c r="C19" s="25">
        <f>VLOOKUP($B19,Resultados!$2:$105,22,0)</f>
        <v>0.72727272727272729</v>
      </c>
      <c r="D19" s="41">
        <f>VLOOKUP($B19,Resultados!$2:$105,21,0)</f>
        <v>0.27272727272727271</v>
      </c>
      <c r="E19" s="41">
        <f>VLOOKUP($B19,Resultados!$2:$105,20,0)</f>
        <v>0</v>
      </c>
    </row>
    <row r="20" spans="1:5" x14ac:dyDescent="0.25">
      <c r="A20" s="24" t="s">
        <v>23</v>
      </c>
      <c r="B20" s="32" t="s">
        <v>54</v>
      </c>
      <c r="C20" s="25">
        <f>VLOOKUP($B20,Resultados!$2:$105,22,0)</f>
        <v>0.72727272727272729</v>
      </c>
      <c r="D20" s="41">
        <f>VLOOKUP($B20,Resultados!$2:$105,21,0)</f>
        <v>9.0909090909090912E-2</v>
      </c>
      <c r="E20" s="41">
        <f>VLOOKUP($B20,Resultados!$2:$105,20,0)</f>
        <v>0.18181818181818182</v>
      </c>
    </row>
    <row r="21" spans="1:5" x14ac:dyDescent="0.25">
      <c r="A21" s="24" t="s">
        <v>28</v>
      </c>
      <c r="B21" s="32" t="s">
        <v>60</v>
      </c>
      <c r="C21" s="25">
        <f>VLOOKUP($B21,Resultados!$2:$105,22,0)</f>
        <v>0.72727272727272729</v>
      </c>
      <c r="D21" s="41">
        <f>VLOOKUP($B21,Resultados!$2:$105,21,0)</f>
        <v>0.18181818181818182</v>
      </c>
      <c r="E21" s="41">
        <f>VLOOKUP($B21,Resultados!$2:$105,20,0)</f>
        <v>9.0909090909090912E-2</v>
      </c>
    </row>
    <row r="22" spans="1:5" x14ac:dyDescent="0.25">
      <c r="A22" s="24" t="s">
        <v>25</v>
      </c>
      <c r="B22" s="32" t="s">
        <v>57</v>
      </c>
      <c r="C22" s="25">
        <f>VLOOKUP($B22,Resultados!$2:$105,22,0)</f>
        <v>0.7142857142857143</v>
      </c>
      <c r="D22" s="41">
        <f>VLOOKUP($B22,Resultados!$2:$105,21,0)</f>
        <v>0.2857142857142857</v>
      </c>
      <c r="E22" s="41">
        <f>VLOOKUP($B22,Resultados!$2:$105,20,0)</f>
        <v>0</v>
      </c>
    </row>
    <row r="23" spans="1:5" x14ac:dyDescent="0.25">
      <c r="A23" s="24" t="s">
        <v>33</v>
      </c>
      <c r="B23" s="32" t="s">
        <v>80</v>
      </c>
      <c r="C23" s="25">
        <f>VLOOKUP($B23,Resultados!$2:$105,22,0)</f>
        <v>0.63636363636363635</v>
      </c>
      <c r="D23" s="41">
        <f>VLOOKUP($B23,Resultados!$2:$105,21,0)</f>
        <v>0.18181818181818182</v>
      </c>
      <c r="E23" s="41">
        <f>VLOOKUP($B23,Resultados!$2:$105,20,0)</f>
        <v>0.18181818181818182</v>
      </c>
    </row>
    <row r="24" spans="1:5" x14ac:dyDescent="0.25">
      <c r="A24" s="24" t="s">
        <v>21</v>
      </c>
      <c r="B24" s="32" t="s">
        <v>41</v>
      </c>
      <c r="C24" s="25">
        <f>VLOOKUP($B24,Resultados!$2:$105,22,0)</f>
        <v>0.63636363636363635</v>
      </c>
      <c r="D24" s="41">
        <f>VLOOKUP($B24,Resultados!$2:$105,21,0)</f>
        <v>9.0909090909090912E-2</v>
      </c>
      <c r="E24" s="41">
        <f>VLOOKUP($B24,Resultados!$2:$105,20,0)</f>
        <v>0.27272727272727271</v>
      </c>
    </row>
    <row r="25" spans="1:5" x14ac:dyDescent="0.25">
      <c r="A25" s="24" t="s">
        <v>23</v>
      </c>
      <c r="B25" s="32" t="s">
        <v>50</v>
      </c>
      <c r="C25" s="25">
        <f>VLOOKUP($B25,Resultados!$2:$105,22,0)</f>
        <v>0.63636363636363635</v>
      </c>
      <c r="D25" s="41">
        <f>VLOOKUP($B25,Resultados!$2:$105,21,0)</f>
        <v>0.27272727272727271</v>
      </c>
      <c r="E25" s="41">
        <f>VLOOKUP($B25,Resultados!$2:$105,20,0)</f>
        <v>9.0909090909090912E-2</v>
      </c>
    </row>
    <row r="26" spans="1:5" x14ac:dyDescent="0.25">
      <c r="A26" s="24" t="s">
        <v>23</v>
      </c>
      <c r="B26" s="32" t="s">
        <v>55</v>
      </c>
      <c r="C26" s="25">
        <f>VLOOKUP($B26,Resultados!$2:$105,22,0)</f>
        <v>0.63636363636363635</v>
      </c>
      <c r="D26" s="41">
        <f>VLOOKUP($B26,Resultados!$2:$105,21,0)</f>
        <v>0.36363636363636365</v>
      </c>
      <c r="E26" s="41">
        <f>VLOOKUP($B26,Resultados!$2:$105,20,0)</f>
        <v>0</v>
      </c>
    </row>
    <row r="27" spans="1:5" x14ac:dyDescent="0.25">
      <c r="A27" s="24" t="s">
        <v>23</v>
      </c>
      <c r="B27" s="32" t="s">
        <v>56</v>
      </c>
      <c r="C27" s="25">
        <f>VLOOKUP($B27,Resultados!$2:$105,22,0)</f>
        <v>0.63636363636363635</v>
      </c>
      <c r="D27" s="41">
        <f>VLOOKUP($B27,Resultados!$2:$105,21,0)</f>
        <v>0.27272727272727271</v>
      </c>
      <c r="E27" s="41">
        <f>VLOOKUP($B27,Resultados!$2:$105,20,0)</f>
        <v>9.0909090909090912E-2</v>
      </c>
    </row>
    <row r="28" spans="1:5" x14ac:dyDescent="0.25">
      <c r="A28" s="24" t="s">
        <v>32</v>
      </c>
      <c r="B28" s="32" t="s">
        <v>79</v>
      </c>
      <c r="C28" s="25">
        <f>VLOOKUP($B28,Resultados!$2:$105,22,0)</f>
        <v>0.54545454545454541</v>
      </c>
      <c r="D28" s="41">
        <f>VLOOKUP($B28,Resultados!$2:$105,21,0)</f>
        <v>0.36363636363636365</v>
      </c>
      <c r="E28" s="41">
        <f>VLOOKUP($B28,Resultados!$2:$105,20,0)</f>
        <v>9.0909090909090912E-2</v>
      </c>
    </row>
    <row r="29" spans="1:5" x14ac:dyDescent="0.25">
      <c r="A29" s="24" t="s">
        <v>34</v>
      </c>
      <c r="B29" s="32" t="s">
        <v>82</v>
      </c>
      <c r="C29" s="25">
        <f>VLOOKUP($B29,Resultados!$2:$105,22,0)</f>
        <v>0.54545454545454541</v>
      </c>
      <c r="D29" s="41">
        <f>VLOOKUP($B29,Resultados!$2:$105,21,0)</f>
        <v>0.36363636363636365</v>
      </c>
      <c r="E29" s="41">
        <f>VLOOKUP($B29,Resultados!$2:$105,20,0)</f>
        <v>9.0909090909090912E-2</v>
      </c>
    </row>
    <row r="30" spans="1:5" x14ac:dyDescent="0.25">
      <c r="A30" s="24" t="s">
        <v>21</v>
      </c>
      <c r="B30" s="32" t="s">
        <v>40</v>
      </c>
      <c r="C30" s="25">
        <f>VLOOKUP($B30,Resultados!$2:$105,22,0)</f>
        <v>0.54545454545454541</v>
      </c>
      <c r="D30" s="41">
        <f>VLOOKUP($B30,Resultados!$2:$105,21,0)</f>
        <v>0.36363636363636365</v>
      </c>
      <c r="E30" s="41">
        <f>VLOOKUP($B30,Resultados!$2:$105,20,0)</f>
        <v>9.0909090909090912E-2</v>
      </c>
    </row>
    <row r="31" spans="1:5" x14ac:dyDescent="0.25">
      <c r="A31" s="24" t="s">
        <v>23</v>
      </c>
      <c r="B31" s="32" t="s">
        <v>53</v>
      </c>
      <c r="C31" s="25">
        <f>VLOOKUP($B31,Resultados!$2:$105,22,0)</f>
        <v>0.54545454545454541</v>
      </c>
      <c r="D31" s="41">
        <f>VLOOKUP($B31,Resultados!$2:$105,21,0)</f>
        <v>0.45454545454545453</v>
      </c>
      <c r="E31" s="41">
        <f>VLOOKUP($B31,Resultados!$2:$105,20,0)</f>
        <v>0</v>
      </c>
    </row>
    <row r="32" spans="1:5" x14ac:dyDescent="0.25">
      <c r="A32" s="24" t="s">
        <v>28</v>
      </c>
      <c r="B32" s="32" t="s">
        <v>64</v>
      </c>
      <c r="C32" s="25">
        <f>VLOOKUP($B32,Resultados!$2:$105,22,0)</f>
        <v>0.54545454545454541</v>
      </c>
      <c r="D32" s="41">
        <f>VLOOKUP($B32,Resultados!$2:$105,21,0)</f>
        <v>0.36363636363636365</v>
      </c>
      <c r="E32" s="41">
        <f>VLOOKUP($B32,Resultados!$2:$105,20,0)</f>
        <v>9.0909090909090912E-2</v>
      </c>
    </row>
    <row r="33" spans="1:5" x14ac:dyDescent="0.25">
      <c r="A33" s="24" t="s">
        <v>29</v>
      </c>
      <c r="B33" s="32" t="s">
        <v>68</v>
      </c>
      <c r="C33" s="25">
        <f>VLOOKUP($B33,Resultados!$2:$105,22,0)</f>
        <v>0.54545454545454541</v>
      </c>
      <c r="D33" s="41">
        <f>VLOOKUP($B33,Resultados!$2:$105,21,0)</f>
        <v>0.18181818181818182</v>
      </c>
      <c r="E33" s="41">
        <f>VLOOKUP($B33,Resultados!$2:$105,20,0)</f>
        <v>0.27272727272727271</v>
      </c>
    </row>
    <row r="34" spans="1:5" x14ac:dyDescent="0.25">
      <c r="A34" s="24" t="s">
        <v>32</v>
      </c>
      <c r="B34" s="32" t="s">
        <v>76</v>
      </c>
      <c r="C34" s="25">
        <f>VLOOKUP($B34,Resultados!$2:$105,22,0)</f>
        <v>0.45454545454545459</v>
      </c>
      <c r="D34" s="41">
        <f>VLOOKUP($B34,Resultados!$2:$105,21,0)</f>
        <v>0.36363636363636365</v>
      </c>
      <c r="E34" s="41">
        <f>VLOOKUP($B34,Resultados!$2:$105,20,0)</f>
        <v>0.18181818181818182</v>
      </c>
    </row>
    <row r="35" spans="1:5" x14ac:dyDescent="0.25">
      <c r="A35" s="24" t="s">
        <v>32</v>
      </c>
      <c r="B35" s="32" t="s">
        <v>77</v>
      </c>
      <c r="C35" s="25">
        <f>VLOOKUP($B35,Resultados!$2:$105,22,0)</f>
        <v>0.45454545454545459</v>
      </c>
      <c r="D35" s="41">
        <f>VLOOKUP($B35,Resultados!$2:$105,21,0)</f>
        <v>0.36363636363636365</v>
      </c>
      <c r="E35" s="41">
        <f>VLOOKUP($B35,Resultados!$2:$105,20,0)</f>
        <v>0.18181818181818182</v>
      </c>
    </row>
    <row r="36" spans="1:5" x14ac:dyDescent="0.25">
      <c r="A36" s="24" t="s">
        <v>21</v>
      </c>
      <c r="B36" s="32" t="s">
        <v>43</v>
      </c>
      <c r="C36" s="25">
        <f>VLOOKUP($B36,Resultados!$2:$105,22,0)</f>
        <v>0.45454545454545459</v>
      </c>
      <c r="D36" s="41">
        <f>VLOOKUP($B36,Resultados!$2:$105,21,0)</f>
        <v>0.36363636363636365</v>
      </c>
      <c r="E36" s="41">
        <f>VLOOKUP($B36,Resultados!$2:$105,20,0)</f>
        <v>0.18181818181818182</v>
      </c>
    </row>
    <row r="37" spans="1:5" x14ac:dyDescent="0.25">
      <c r="A37" s="24" t="s">
        <v>29</v>
      </c>
      <c r="B37" s="32" t="s">
        <v>65</v>
      </c>
      <c r="C37" s="25">
        <f>VLOOKUP($B37,Resultados!$2:$105,22,0)</f>
        <v>0.45454545454545453</v>
      </c>
      <c r="D37" s="41">
        <f>VLOOKUP($B37,Resultados!$2:$105,21,0)</f>
        <v>0.18181818181818182</v>
      </c>
      <c r="E37" s="41">
        <f>VLOOKUP($B37,Resultados!$2:$105,20,0)</f>
        <v>0.36363636363636365</v>
      </c>
    </row>
    <row r="38" spans="1:5" x14ac:dyDescent="0.25">
      <c r="A38" s="24" t="s">
        <v>29</v>
      </c>
      <c r="B38" s="32" t="s">
        <v>67</v>
      </c>
      <c r="C38" s="25">
        <f>VLOOKUP($B38,Resultados!$2:$105,22,0)</f>
        <v>0.45454545454545453</v>
      </c>
      <c r="D38" s="41">
        <f>VLOOKUP($B38,Resultados!$2:$105,21,0)</f>
        <v>0.27272727272727271</v>
      </c>
      <c r="E38" s="41">
        <f>VLOOKUP($B38,Resultados!$2:$105,20,0)</f>
        <v>0.27272727272727271</v>
      </c>
    </row>
    <row r="39" spans="1:5" x14ac:dyDescent="0.25">
      <c r="A39" s="24" t="s">
        <v>30</v>
      </c>
      <c r="B39" s="32" t="s">
        <v>69</v>
      </c>
      <c r="C39" s="25">
        <f>VLOOKUP($B39,Resultados!$2:$105,22,0)</f>
        <v>0.45454545454545453</v>
      </c>
      <c r="D39" s="41">
        <f>VLOOKUP($B39,Resultados!$2:$105,21,0)</f>
        <v>0.36363636363636365</v>
      </c>
      <c r="E39" s="41">
        <f>VLOOKUP($B39,Resultados!$2:$105,20,0)</f>
        <v>0.18181818181818182</v>
      </c>
    </row>
    <row r="40" spans="1:5" x14ac:dyDescent="0.25">
      <c r="A40" s="24" t="s">
        <v>30</v>
      </c>
      <c r="B40" s="32" t="s">
        <v>73</v>
      </c>
      <c r="C40" s="25">
        <f>VLOOKUP($B40,Resultados!$2:$105,22,0)</f>
        <v>0.45454545454545453</v>
      </c>
      <c r="D40" s="41">
        <f>VLOOKUP($B40,Resultados!$2:$105,21,0)</f>
        <v>0.45454545454545453</v>
      </c>
      <c r="E40" s="41">
        <f>VLOOKUP($B40,Resultados!$2:$105,20,0)</f>
        <v>9.0909090909090912E-2</v>
      </c>
    </row>
    <row r="41" spans="1:5" x14ac:dyDescent="0.25">
      <c r="A41" s="24" t="s">
        <v>23</v>
      </c>
      <c r="B41" s="32" t="s">
        <v>51</v>
      </c>
      <c r="C41" s="25">
        <f>VLOOKUP($B41,Resultados!$2:$105,22,0)</f>
        <v>0.36363636363636365</v>
      </c>
      <c r="D41" s="41">
        <f>VLOOKUP($B41,Resultados!$2:$105,21,0)</f>
        <v>0.54545454545454541</v>
      </c>
      <c r="E41" s="41">
        <f>VLOOKUP($B41,Resultados!$2:$105,20,0)</f>
        <v>9.0909090909090912E-2</v>
      </c>
    </row>
    <row r="42" spans="1:5" x14ac:dyDescent="0.25">
      <c r="A42" s="24" t="s">
        <v>29</v>
      </c>
      <c r="B42" s="32" t="s">
        <v>66</v>
      </c>
      <c r="C42" s="25">
        <f>VLOOKUP($B42,Resultados!$2:$105,22,0)</f>
        <v>0.36363636363636365</v>
      </c>
      <c r="D42" s="41">
        <f>VLOOKUP($B42,Resultados!$2:$105,21,0)</f>
        <v>9.0909090909090912E-2</v>
      </c>
      <c r="E42" s="41">
        <f>VLOOKUP($B42,Resultados!$2:$105,20,0)</f>
        <v>0.54545454545454541</v>
      </c>
    </row>
    <row r="43" spans="1:5" x14ac:dyDescent="0.25">
      <c r="A43" s="24" t="s">
        <v>22</v>
      </c>
      <c r="B43" s="32" t="s">
        <v>49</v>
      </c>
      <c r="C43" s="25">
        <f>VLOOKUP($B43,Resultados!$2:$105,22,0)</f>
        <v>0.27272727272727271</v>
      </c>
      <c r="D43" s="41">
        <f>VLOOKUP($B43,Resultados!$2:$105,21,0)</f>
        <v>0.63636363636363635</v>
      </c>
      <c r="E43" s="41">
        <f>VLOOKUP($B43,Resultados!$2:$105,20,0)</f>
        <v>9.0909090909090912E-2</v>
      </c>
    </row>
    <row r="44" spans="1:5" x14ac:dyDescent="0.25">
      <c r="A44" s="24" t="s">
        <v>28</v>
      </c>
      <c r="B44" s="32" t="s">
        <v>61</v>
      </c>
      <c r="C44" s="25">
        <f>VLOOKUP($B44,Resultados!$2:$105,22,0)</f>
        <v>0.27272727272727271</v>
      </c>
      <c r="D44" s="41">
        <f>VLOOKUP($B44,Resultados!$2:$105,21,0)</f>
        <v>0.18181818181818182</v>
      </c>
      <c r="E44" s="41">
        <f>VLOOKUP($B44,Resultados!$2:$105,20,0)</f>
        <v>0.54545454545454541</v>
      </c>
    </row>
    <row r="45" spans="1:5" x14ac:dyDescent="0.25">
      <c r="A45" s="24" t="s">
        <v>28</v>
      </c>
      <c r="B45" s="32" t="s">
        <v>63</v>
      </c>
      <c r="C45" s="25">
        <f>VLOOKUP($B45,Resultados!$2:$105,22,0)</f>
        <v>0.18181818181818182</v>
      </c>
      <c r="D45" s="41">
        <f>VLOOKUP($B45,Resultados!$2:$105,21,0)</f>
        <v>9.0909090909090912E-2</v>
      </c>
      <c r="E45" s="41">
        <f>VLOOKUP($B45,Resultados!$2:$105,20,0)</f>
        <v>0.72727272727272729</v>
      </c>
    </row>
    <row r="46" spans="1:5" x14ac:dyDescent="0.25">
      <c r="A46" s="24" t="s">
        <v>32</v>
      </c>
      <c r="B46" s="32" t="s">
        <v>78</v>
      </c>
      <c r="C46" s="25">
        <f>VLOOKUP($B46,Resultados!$2:$105,22,0)</f>
        <v>9.0909090909090912E-2</v>
      </c>
      <c r="D46" s="41">
        <f>VLOOKUP($B46,Resultados!$2:$105,21,0)</f>
        <v>0.36363636363636365</v>
      </c>
      <c r="E46" s="41">
        <f>VLOOKUP($B46,Resultados!$2:$105,20,0)</f>
        <v>0.54545454545454541</v>
      </c>
    </row>
    <row r="47" spans="1:5" x14ac:dyDescent="0.25">
      <c r="A47" s="24" t="s">
        <v>28</v>
      </c>
      <c r="B47" s="32" t="s">
        <v>62</v>
      </c>
      <c r="C47" s="25">
        <f>VLOOKUP($B47,Resultados!$2:$105,22,0)</f>
        <v>9.0909090909090912E-2</v>
      </c>
      <c r="D47" s="41">
        <f>VLOOKUP($B47,Resultados!$2:$105,21,0)</f>
        <v>0.45454545454545453</v>
      </c>
      <c r="E47" s="41">
        <f>VLOOKUP($B47,Resultados!$2:$105,20,0)</f>
        <v>0.45454545454545459</v>
      </c>
    </row>
  </sheetData>
  <autoFilter ref="A1:E34" xr:uid="{784EC71A-2FF6-412D-BDA1-0D832A76DD6D}">
    <sortState xmlns:xlrd2="http://schemas.microsoft.com/office/spreadsheetml/2017/richdata2" ref="A2:E47">
      <sortCondition descending="1" ref="C1:C34"/>
    </sortState>
  </autoFilter>
  <conditionalFormatting sqref="C1">
    <cfRule type="colorScale" priority="1">
      <colorScale>
        <cfvo type="min"/>
        <cfvo type="percentile" val="50"/>
        <cfvo type="max"/>
        <color rgb="FFF8696B"/>
        <color rgb="FFFFEB84"/>
        <color rgb="FF63BE7B"/>
      </colorScale>
    </cfRule>
  </conditionalFormatting>
  <conditionalFormatting sqref="C1:C47">
    <cfRule type="colorScale" priority="3">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Base</vt:lpstr>
      <vt:lpstr>AlphaCronb</vt:lpstr>
      <vt:lpstr>Caracterización</vt:lpstr>
      <vt:lpstr>Resultados</vt:lpstr>
      <vt:lpstr>Ranking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Echeverría Escobar</cp:lastModifiedBy>
  <dcterms:created xsi:type="dcterms:W3CDTF">2022-09-14T13:26:33Z</dcterms:created>
  <dcterms:modified xsi:type="dcterms:W3CDTF">2022-09-15T12:48:22Z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f4e9a4a-eb20-4aad-9a64-8872817c1a6f_Enabled">
    <vt:lpwstr>true</vt:lpwstr>
  </property>
  <property fmtid="{D5CDD505-2E9C-101B-9397-08002B2CF9AE}" pid="3" name="MSIP_Label_9f4e9a4a-eb20-4aad-9a64-8872817c1a6f_SetDate">
    <vt:lpwstr>2022-09-14T13:27:41Z</vt:lpwstr>
  </property>
  <property fmtid="{D5CDD505-2E9C-101B-9397-08002B2CF9AE}" pid="4" name="MSIP_Label_9f4e9a4a-eb20-4aad-9a64-8872817c1a6f_Method">
    <vt:lpwstr>Standard</vt:lpwstr>
  </property>
  <property fmtid="{D5CDD505-2E9C-101B-9397-08002B2CF9AE}" pid="5" name="MSIP_Label_9f4e9a4a-eb20-4aad-9a64-8872817c1a6f_Name">
    <vt:lpwstr>defa4170-0d19-0005-0004-bc88714345d2</vt:lpwstr>
  </property>
  <property fmtid="{D5CDD505-2E9C-101B-9397-08002B2CF9AE}" pid="6" name="MSIP_Label_9f4e9a4a-eb20-4aad-9a64-8872817c1a6f_SiteId">
    <vt:lpwstr>7a599002-001c-432c-846e-1ddca9f6b299</vt:lpwstr>
  </property>
  <property fmtid="{D5CDD505-2E9C-101B-9397-08002B2CF9AE}" pid="7" name="MSIP_Label_9f4e9a4a-eb20-4aad-9a64-8872817c1a6f_ActionId">
    <vt:lpwstr>f8624be5-790c-4f81-881e-78c1e4a0e2eb</vt:lpwstr>
  </property>
  <property fmtid="{D5CDD505-2E9C-101B-9397-08002B2CF9AE}" pid="8" name="MSIP_Label_9f4e9a4a-eb20-4aad-9a64-8872817c1a6f_ContentBits">
    <vt:lpwstr>0</vt:lpwstr>
  </property>
</Properties>
</file>